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filip\OneDrive - Hotel Montana Palace\Нова 2019\"/>
    </mc:Choice>
  </mc:AlternateContent>
  <xr:revisionPtr revIDLastSave="50" documentId="AB82703F124751922A0EB21044156C895E5021AE" xr6:coauthVersionLast="37" xr6:coauthVersionMax="37" xr10:uidLastSave="{26220764-86C5-4F4B-A532-EF612649C356}"/>
  <bookViews>
    <workbookView xWindow="0" yWindow="0" windowWidth="20490" windowHeight="7770" xr2:uid="{00000000-000D-0000-FFFF-FFFF00000000}"/>
  </bookViews>
  <sheets>
    <sheet name="Packages" sheetId="3" r:id="rId1"/>
    <sheet name="Children Discounts" sheetId="2" r:id="rId2"/>
    <sheet name="Third Child" sheetId="4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2" i="4" l="1"/>
  <c r="N42" i="4"/>
  <c r="M42" i="4"/>
  <c r="O41" i="4"/>
  <c r="N41" i="4"/>
  <c r="M41" i="4"/>
  <c r="O40" i="4"/>
  <c r="N40" i="4"/>
  <c r="M40" i="4"/>
  <c r="O39" i="4"/>
  <c r="N39" i="4"/>
  <c r="M39" i="4"/>
  <c r="O38" i="4"/>
  <c r="N38" i="4"/>
  <c r="M38" i="4"/>
  <c r="O37" i="4"/>
  <c r="N37" i="4"/>
  <c r="M37" i="4"/>
  <c r="O36" i="4"/>
  <c r="N36" i="4"/>
  <c r="M36" i="4"/>
  <c r="O35" i="4"/>
  <c r="N35" i="4"/>
  <c r="M35" i="4"/>
  <c r="O34" i="4"/>
  <c r="N34" i="4"/>
  <c r="M34" i="4"/>
  <c r="O33" i="4"/>
  <c r="N33" i="4"/>
  <c r="M33" i="4"/>
  <c r="O32" i="4"/>
  <c r="N32" i="4"/>
  <c r="M32" i="4"/>
  <c r="O31" i="4"/>
  <c r="N31" i="4"/>
  <c r="M31" i="4"/>
  <c r="O30" i="4"/>
  <c r="N30" i="4"/>
  <c r="M30" i="4"/>
  <c r="O29" i="4"/>
  <c r="N29" i="4"/>
  <c r="M29" i="4"/>
  <c r="O28" i="4"/>
  <c r="N28" i="4"/>
  <c r="M28" i="4"/>
  <c r="O27" i="4"/>
  <c r="N27" i="4"/>
  <c r="M27" i="4"/>
  <c r="O26" i="4"/>
  <c r="N26" i="4"/>
  <c r="M26" i="4"/>
  <c r="O25" i="4"/>
  <c r="N25" i="4"/>
  <c r="M25" i="4"/>
  <c r="O24" i="4"/>
  <c r="N24" i="4"/>
  <c r="M24" i="4"/>
  <c r="O23" i="4"/>
  <c r="N23" i="4"/>
  <c r="M23" i="4"/>
  <c r="O22" i="4"/>
  <c r="N22" i="4"/>
  <c r="M22" i="4"/>
  <c r="O21" i="4"/>
  <c r="N21" i="4"/>
  <c r="M21" i="4"/>
  <c r="O20" i="4"/>
  <c r="N20" i="4"/>
  <c r="M20" i="4"/>
  <c r="O19" i="4"/>
  <c r="N19" i="4"/>
  <c r="M19" i="4"/>
  <c r="O18" i="4"/>
  <c r="N18" i="4"/>
  <c r="M18" i="4"/>
  <c r="O17" i="4"/>
  <c r="N17" i="4"/>
  <c r="M17" i="4"/>
  <c r="O16" i="4"/>
  <c r="N16" i="4"/>
  <c r="M16" i="4"/>
  <c r="O15" i="4"/>
  <c r="N15" i="4"/>
  <c r="M15" i="4"/>
  <c r="O14" i="4"/>
  <c r="N14" i="4"/>
  <c r="M14" i="4"/>
  <c r="O13" i="4"/>
  <c r="N13" i="4"/>
  <c r="M13" i="4"/>
  <c r="O12" i="4"/>
  <c r="N12" i="4"/>
  <c r="M12" i="4"/>
  <c r="O11" i="4"/>
  <c r="N11" i="4"/>
  <c r="M11" i="4"/>
  <c r="O10" i="4"/>
  <c r="N10" i="4"/>
  <c r="M10" i="4"/>
  <c r="O9" i="4"/>
  <c r="N9" i="4"/>
  <c r="M9" i="4"/>
  <c r="O8" i="4"/>
  <c r="N8" i="4"/>
  <c r="M8" i="4"/>
  <c r="O7" i="4"/>
  <c r="N7" i="4"/>
  <c r="M7" i="4"/>
  <c r="O6" i="4"/>
  <c r="N6" i="4"/>
  <c r="M6" i="4"/>
  <c r="O5" i="4"/>
  <c r="N5" i="4"/>
  <c r="M5" i="4"/>
  <c r="O4" i="4"/>
  <c r="N4" i="4"/>
  <c r="M4" i="4"/>
  <c r="O3" i="4"/>
  <c r="N3" i="4"/>
  <c r="M3" i="4"/>
  <c r="D26" i="3" l="1"/>
  <c r="K4" i="3"/>
  <c r="B28" i="3" s="1"/>
  <c r="G30" i="3"/>
  <c r="B33" i="3"/>
  <c r="B31" i="3"/>
  <c r="F30" i="3"/>
  <c r="D25" i="3"/>
  <c r="D24" i="3"/>
  <c r="D23" i="3"/>
  <c r="D22" i="3"/>
  <c r="D21" i="3"/>
  <c r="C28" i="3" l="1"/>
  <c r="C33" i="3"/>
  <c r="D32" i="3"/>
  <c r="H31" i="3"/>
  <c r="D29" i="3"/>
  <c r="D33" i="3"/>
  <c r="C31" i="3"/>
  <c r="D30" i="3"/>
  <c r="G31" i="3"/>
  <c r="H30" i="3"/>
  <c r="B29" i="3"/>
  <c r="F31" i="3"/>
  <c r="C29" i="3"/>
  <c r="E30" i="3"/>
  <c r="B30" i="3"/>
  <c r="B32" i="3"/>
  <c r="C30" i="3"/>
  <c r="C32" i="3"/>
  <c r="D28" i="3"/>
  <c r="D31" i="3"/>
  <c r="E31" i="3"/>
  <c r="E32" i="3"/>
  <c r="E28" i="3"/>
  <c r="I31" i="3"/>
  <c r="I30" i="3"/>
  <c r="C26" i="3"/>
  <c r="C25" i="3"/>
  <c r="C24" i="3"/>
  <c r="C23" i="3"/>
  <c r="C22" i="3"/>
  <c r="C21" i="3"/>
  <c r="E33" i="3" l="1"/>
  <c r="E29" i="3"/>
  <c r="F32" i="3"/>
  <c r="F28" i="3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23" i="4"/>
  <c r="C18" i="3"/>
  <c r="R24" i="4" s="1"/>
  <c r="Q4" i="4"/>
  <c r="R4" i="4"/>
  <c r="S4" i="4"/>
  <c r="Q5" i="4"/>
  <c r="R5" i="4"/>
  <c r="S5" i="4"/>
  <c r="T5" i="4"/>
  <c r="Q6" i="4"/>
  <c r="R6" i="4"/>
  <c r="S6" i="4"/>
  <c r="Q7" i="4"/>
  <c r="R7" i="4"/>
  <c r="S7" i="4"/>
  <c r="Q8" i="4"/>
  <c r="R8" i="4"/>
  <c r="S8" i="4"/>
  <c r="Q9" i="4"/>
  <c r="R9" i="4"/>
  <c r="S9" i="4"/>
  <c r="T9" i="4"/>
  <c r="Q10" i="4"/>
  <c r="R10" i="4"/>
  <c r="S10" i="4"/>
  <c r="Q11" i="4"/>
  <c r="R11" i="4"/>
  <c r="S11" i="4"/>
  <c r="Q12" i="4"/>
  <c r="R12" i="4"/>
  <c r="S12" i="4"/>
  <c r="Q13" i="4"/>
  <c r="R13" i="4"/>
  <c r="S13" i="4"/>
  <c r="T13" i="4"/>
  <c r="Q14" i="4"/>
  <c r="R14" i="4"/>
  <c r="S14" i="4"/>
  <c r="Q15" i="4"/>
  <c r="R15" i="4"/>
  <c r="S15" i="4"/>
  <c r="Q16" i="4"/>
  <c r="R16" i="4"/>
  <c r="S16" i="4"/>
  <c r="Q17" i="4"/>
  <c r="R17" i="4"/>
  <c r="S17" i="4"/>
  <c r="T17" i="4"/>
  <c r="Q18" i="4"/>
  <c r="R18" i="4"/>
  <c r="S18" i="4"/>
  <c r="Q19" i="4"/>
  <c r="R19" i="4"/>
  <c r="S19" i="4"/>
  <c r="Q20" i="4"/>
  <c r="R20" i="4"/>
  <c r="S20" i="4"/>
  <c r="Q21" i="4"/>
  <c r="R21" i="4"/>
  <c r="S21" i="4"/>
  <c r="T21" i="4"/>
  <c r="Q22" i="4"/>
  <c r="R22" i="4"/>
  <c r="S22" i="4"/>
  <c r="R3" i="4"/>
  <c r="F3" i="4" s="1"/>
  <c r="S3" i="4"/>
  <c r="G3" i="4" s="1"/>
  <c r="Q3" i="4"/>
  <c r="E3" i="4" s="1"/>
  <c r="E25" i="2"/>
  <c r="F25" i="2"/>
  <c r="G25" i="2"/>
  <c r="D25" i="2"/>
  <c r="E40" i="2"/>
  <c r="F40" i="2"/>
  <c r="H40" i="2"/>
  <c r="D40" i="2"/>
  <c r="E42" i="2"/>
  <c r="F42" i="2"/>
  <c r="D42" i="2"/>
  <c r="E41" i="2"/>
  <c r="F41" i="2"/>
  <c r="D41" i="2"/>
  <c r="E39" i="2"/>
  <c r="F39" i="2"/>
  <c r="G39" i="2"/>
  <c r="D39" i="2"/>
  <c r="E38" i="2"/>
  <c r="F38" i="2"/>
  <c r="H38" i="2"/>
  <c r="D38" i="2"/>
  <c r="E19" i="2"/>
  <c r="F19" i="2"/>
  <c r="G19" i="2"/>
  <c r="H19" i="2"/>
  <c r="I19" i="2"/>
  <c r="J19" i="2"/>
  <c r="K19" i="2"/>
  <c r="D19" i="2"/>
  <c r="E37" i="2"/>
  <c r="F37" i="2"/>
  <c r="D37" i="2"/>
  <c r="E36" i="2"/>
  <c r="F36" i="2"/>
  <c r="D36" i="2"/>
  <c r="E35" i="2"/>
  <c r="F35" i="2"/>
  <c r="G35" i="2"/>
  <c r="H35" i="2"/>
  <c r="D35" i="2"/>
  <c r="H34" i="2"/>
  <c r="E34" i="2"/>
  <c r="F34" i="2"/>
  <c r="G34" i="2"/>
  <c r="D34" i="2"/>
  <c r="E13" i="2"/>
  <c r="F13" i="2"/>
  <c r="G13" i="2"/>
  <c r="H13" i="2"/>
  <c r="D13" i="2"/>
  <c r="E33" i="2"/>
  <c r="F33" i="2"/>
  <c r="G33" i="2"/>
  <c r="H33" i="2"/>
  <c r="D33" i="2"/>
  <c r="E32" i="2"/>
  <c r="F32" i="2"/>
  <c r="G32" i="2"/>
  <c r="H32" i="2"/>
  <c r="D32" i="2"/>
  <c r="E31" i="2"/>
  <c r="F31" i="2"/>
  <c r="G31" i="2"/>
  <c r="H31" i="2"/>
  <c r="D31" i="2"/>
  <c r="E30" i="2"/>
  <c r="F30" i="2"/>
  <c r="G30" i="2"/>
  <c r="H30" i="2"/>
  <c r="D30" i="2"/>
  <c r="E29" i="2"/>
  <c r="F29" i="2"/>
  <c r="G29" i="2"/>
  <c r="H29" i="2"/>
  <c r="D29" i="2"/>
  <c r="E28" i="2"/>
  <c r="F28" i="2"/>
  <c r="G28" i="2"/>
  <c r="H28" i="2"/>
  <c r="D28" i="2"/>
  <c r="E27" i="2"/>
  <c r="F27" i="2"/>
  <c r="G27" i="2"/>
  <c r="H27" i="2"/>
  <c r="D27" i="2"/>
  <c r="E4" i="2"/>
  <c r="E7" i="2" s="1"/>
  <c r="F4" i="2"/>
  <c r="F7" i="2" s="1"/>
  <c r="G4" i="2"/>
  <c r="G7" i="2" s="1"/>
  <c r="H4" i="2"/>
  <c r="H5" i="2" s="1"/>
  <c r="D4" i="2"/>
  <c r="D7" i="2" s="1"/>
  <c r="E22" i="4" l="1"/>
  <c r="G32" i="3"/>
  <c r="E24" i="2"/>
  <c r="F7" i="4"/>
  <c r="G28" i="3"/>
  <c r="I4" i="2"/>
  <c r="I7" i="2" s="1"/>
  <c r="I29" i="2"/>
  <c r="I30" i="2"/>
  <c r="I31" i="2"/>
  <c r="I32" i="2"/>
  <c r="I33" i="2"/>
  <c r="F33" i="3"/>
  <c r="F29" i="3"/>
  <c r="R41" i="4"/>
  <c r="R28" i="4"/>
  <c r="R25" i="4"/>
  <c r="R36" i="4"/>
  <c r="R33" i="4"/>
  <c r="G21" i="2"/>
  <c r="F20" i="2"/>
  <c r="R40" i="4"/>
  <c r="R37" i="4"/>
  <c r="R32" i="4"/>
  <c r="R29" i="4"/>
  <c r="G23" i="4"/>
  <c r="D21" i="2"/>
  <c r="F23" i="4"/>
  <c r="E23" i="4"/>
  <c r="E24" i="4" s="1"/>
  <c r="R23" i="4"/>
  <c r="D18" i="3"/>
  <c r="R39" i="4"/>
  <c r="R35" i="4"/>
  <c r="R31" i="4"/>
  <c r="R27" i="4"/>
  <c r="R42" i="4"/>
  <c r="R38" i="4"/>
  <c r="R34" i="4"/>
  <c r="R30" i="4"/>
  <c r="R26" i="4"/>
  <c r="G5" i="4"/>
  <c r="G7" i="4"/>
  <c r="G9" i="4"/>
  <c r="G11" i="4"/>
  <c r="G13" i="4"/>
  <c r="G15" i="4"/>
  <c r="G17" i="4"/>
  <c r="G19" i="4"/>
  <c r="G21" i="4"/>
  <c r="G6" i="4"/>
  <c r="G8" i="4"/>
  <c r="G10" i="4"/>
  <c r="G12" i="4"/>
  <c r="G14" i="4"/>
  <c r="G16" i="4"/>
  <c r="G18" i="4"/>
  <c r="G20" i="4"/>
  <c r="G22" i="4"/>
  <c r="G4" i="4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H37" i="2"/>
  <c r="H18" i="2" s="1"/>
  <c r="G40" i="2"/>
  <c r="G22" i="2" s="1"/>
  <c r="H36" i="2"/>
  <c r="H17" i="2" s="1"/>
  <c r="G37" i="2"/>
  <c r="G18" i="2" s="1"/>
  <c r="H41" i="2"/>
  <c r="G42" i="2"/>
  <c r="G24" i="2" s="1"/>
  <c r="U3" i="4"/>
  <c r="T19" i="4"/>
  <c r="T15" i="4"/>
  <c r="T11" i="4"/>
  <c r="T7" i="4"/>
  <c r="G38" i="2"/>
  <c r="G20" i="2" s="1"/>
  <c r="H42" i="2"/>
  <c r="H24" i="2" s="1"/>
  <c r="T22" i="4"/>
  <c r="T18" i="4"/>
  <c r="T14" i="4"/>
  <c r="T10" i="4"/>
  <c r="T6" i="4"/>
  <c r="G36" i="2"/>
  <c r="G17" i="2" s="1"/>
  <c r="H39" i="2"/>
  <c r="H21" i="2" s="1"/>
  <c r="G41" i="2"/>
  <c r="H25" i="2"/>
  <c r="T3" i="4"/>
  <c r="T20" i="4"/>
  <c r="T16" i="4"/>
  <c r="T12" i="4"/>
  <c r="T8" i="4"/>
  <c r="T4" i="4"/>
  <c r="F16" i="4"/>
  <c r="F12" i="4"/>
  <c r="F21" i="4"/>
  <c r="F17" i="4"/>
  <c r="F13" i="4"/>
  <c r="F9" i="4"/>
  <c r="F5" i="4"/>
  <c r="F22" i="4"/>
  <c r="F18" i="4"/>
  <c r="F14" i="4"/>
  <c r="F10" i="4"/>
  <c r="F6" i="4"/>
  <c r="F20" i="4"/>
  <c r="F8" i="4"/>
  <c r="F4" i="4"/>
  <c r="F19" i="4"/>
  <c r="F15" i="4"/>
  <c r="F11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H23" i="2"/>
  <c r="D22" i="2"/>
  <c r="D23" i="2"/>
  <c r="D24" i="2"/>
  <c r="H22" i="2"/>
  <c r="G8" i="2"/>
  <c r="F11" i="2"/>
  <c r="F12" i="2"/>
  <c r="G9" i="2"/>
  <c r="D10" i="2"/>
  <c r="G10" i="2"/>
  <c r="F14" i="2"/>
  <c r="F15" i="2"/>
  <c r="F21" i="2"/>
  <c r="F8" i="2"/>
  <c r="F9" i="2"/>
  <c r="F10" i="2"/>
  <c r="I11" i="2"/>
  <c r="E11" i="2"/>
  <c r="I12" i="2"/>
  <c r="E12" i="2"/>
  <c r="E14" i="2"/>
  <c r="E15" i="2"/>
  <c r="E16" i="2"/>
  <c r="E17" i="2"/>
  <c r="E18" i="2"/>
  <c r="E20" i="2"/>
  <c r="E21" i="2"/>
  <c r="G23" i="2"/>
  <c r="E8" i="2"/>
  <c r="E9" i="2"/>
  <c r="E10" i="2"/>
  <c r="H10" i="2"/>
  <c r="D11" i="2"/>
  <c r="H11" i="2"/>
  <c r="D12" i="2"/>
  <c r="H12" i="2"/>
  <c r="D14" i="2"/>
  <c r="H14" i="2"/>
  <c r="D15" i="2"/>
  <c r="H15" i="2"/>
  <c r="D16" i="2"/>
  <c r="H16" i="2"/>
  <c r="D17" i="2"/>
  <c r="D18" i="2"/>
  <c r="D20" i="2"/>
  <c r="H20" i="2"/>
  <c r="F22" i="2"/>
  <c r="F23" i="2"/>
  <c r="F24" i="2"/>
  <c r="F16" i="2"/>
  <c r="F17" i="2"/>
  <c r="F18" i="2"/>
  <c r="I8" i="2"/>
  <c r="D8" i="2"/>
  <c r="H8" i="2"/>
  <c r="D9" i="2"/>
  <c r="H9" i="2"/>
  <c r="G11" i="2"/>
  <c r="G12" i="2"/>
  <c r="G14" i="2"/>
  <c r="G15" i="2"/>
  <c r="G16" i="2"/>
  <c r="E22" i="2"/>
  <c r="E23" i="2"/>
  <c r="H6" i="2"/>
  <c r="H7" i="2"/>
  <c r="G5" i="2"/>
  <c r="G6" i="2"/>
  <c r="D5" i="2"/>
  <c r="D6" i="2"/>
  <c r="F5" i="2"/>
  <c r="F6" i="2"/>
  <c r="E5" i="2"/>
  <c r="E6" i="2"/>
  <c r="I9" i="2" l="1"/>
  <c r="I10" i="2"/>
  <c r="G33" i="3"/>
  <c r="G29" i="3"/>
  <c r="I35" i="2"/>
  <c r="I13" i="2"/>
  <c r="I28" i="2"/>
  <c r="I6" i="2" s="1"/>
  <c r="I27" i="2"/>
  <c r="I5" i="2" s="1"/>
  <c r="I34" i="2"/>
  <c r="H32" i="3"/>
  <c r="H28" i="3"/>
  <c r="J33" i="2"/>
  <c r="J32" i="2"/>
  <c r="J31" i="2"/>
  <c r="J30" i="2"/>
  <c r="J29" i="2"/>
  <c r="J4" i="2"/>
  <c r="F36" i="4"/>
  <c r="F24" i="4"/>
  <c r="F30" i="4"/>
  <c r="F27" i="4"/>
  <c r="F25" i="4"/>
  <c r="F34" i="4"/>
  <c r="F31" i="4"/>
  <c r="F38" i="4"/>
  <c r="F35" i="4"/>
  <c r="F32" i="4"/>
  <c r="F26" i="4"/>
  <c r="F42" i="4"/>
  <c r="F39" i="4"/>
  <c r="E25" i="4"/>
  <c r="E36" i="4"/>
  <c r="E35" i="4"/>
  <c r="F28" i="4"/>
  <c r="E39" i="4"/>
  <c r="F29" i="4"/>
  <c r="E29" i="4"/>
  <c r="E40" i="4"/>
  <c r="E27" i="4"/>
  <c r="E37" i="4"/>
  <c r="E28" i="4"/>
  <c r="E38" i="4"/>
  <c r="F40" i="4"/>
  <c r="E31" i="4"/>
  <c r="F41" i="4"/>
  <c r="F37" i="4"/>
  <c r="E32" i="4"/>
  <c r="E42" i="4"/>
  <c r="I3" i="4"/>
  <c r="I6" i="4" s="1"/>
  <c r="I23" i="4"/>
  <c r="E33" i="4"/>
  <c r="E26" i="4"/>
  <c r="H3" i="4"/>
  <c r="H11" i="4" s="1"/>
  <c r="H23" i="4"/>
  <c r="E30" i="4"/>
  <c r="E41" i="4"/>
  <c r="F33" i="4"/>
  <c r="E34" i="4"/>
  <c r="E18" i="3"/>
  <c r="S25" i="4"/>
  <c r="G25" i="4" s="1"/>
  <c r="S29" i="4"/>
  <c r="G29" i="4" s="1"/>
  <c r="S33" i="4"/>
  <c r="G33" i="4" s="1"/>
  <c r="S37" i="4"/>
  <c r="G37" i="4" s="1"/>
  <c r="S41" i="4"/>
  <c r="G41" i="4" s="1"/>
  <c r="S23" i="4"/>
  <c r="S31" i="4"/>
  <c r="G31" i="4" s="1"/>
  <c r="S35" i="4"/>
  <c r="G35" i="4" s="1"/>
  <c r="S24" i="4"/>
  <c r="G24" i="4" s="1"/>
  <c r="S32" i="4"/>
  <c r="G32" i="4" s="1"/>
  <c r="S36" i="4"/>
  <c r="G36" i="4" s="1"/>
  <c r="S26" i="4"/>
  <c r="G26" i="4" s="1"/>
  <c r="S30" i="4"/>
  <c r="G30" i="4" s="1"/>
  <c r="S34" i="4"/>
  <c r="G34" i="4" s="1"/>
  <c r="S38" i="4"/>
  <c r="G38" i="4" s="1"/>
  <c r="S42" i="4"/>
  <c r="G42" i="4" s="1"/>
  <c r="S27" i="4"/>
  <c r="G27" i="4" s="1"/>
  <c r="S39" i="4"/>
  <c r="G39" i="4" s="1"/>
  <c r="S28" i="4"/>
  <c r="G28" i="4" s="1"/>
  <c r="S40" i="4"/>
  <c r="G40" i="4" s="1"/>
  <c r="V3" i="4"/>
  <c r="I25" i="2"/>
  <c r="I40" i="2"/>
  <c r="I22" i="2" s="1"/>
  <c r="I42" i="2"/>
  <c r="I41" i="2"/>
  <c r="I39" i="2"/>
  <c r="I38" i="2"/>
  <c r="I20" i="2" s="1"/>
  <c r="I37" i="2"/>
  <c r="I36" i="2"/>
  <c r="V5" i="4"/>
  <c r="V9" i="4"/>
  <c r="V13" i="4"/>
  <c r="V17" i="4"/>
  <c r="V21" i="4"/>
  <c r="V7" i="4"/>
  <c r="V11" i="4"/>
  <c r="V15" i="4"/>
  <c r="V19" i="4"/>
  <c r="V6" i="4"/>
  <c r="V10" i="4"/>
  <c r="V22" i="4"/>
  <c r="V4" i="4"/>
  <c r="V8" i="4"/>
  <c r="V12" i="4"/>
  <c r="V16" i="4"/>
  <c r="V20" i="4"/>
  <c r="V14" i="4"/>
  <c r="V18" i="4"/>
  <c r="H10" i="4"/>
  <c r="H6" i="4" l="1"/>
  <c r="I19" i="4"/>
  <c r="H9" i="4"/>
  <c r="I17" i="2"/>
  <c r="I23" i="2"/>
  <c r="I21" i="2"/>
  <c r="I20" i="4"/>
  <c r="I18" i="2"/>
  <c r="I24" i="2"/>
  <c r="I32" i="3"/>
  <c r="I28" i="3"/>
  <c r="K33" i="2"/>
  <c r="K32" i="2"/>
  <c r="K31" i="2"/>
  <c r="K29" i="2"/>
  <c r="K30" i="2"/>
  <c r="K4" i="2"/>
  <c r="H33" i="3"/>
  <c r="H29" i="3"/>
  <c r="J35" i="2"/>
  <c r="J13" i="2"/>
  <c r="J28" i="2"/>
  <c r="J6" i="2" s="1"/>
  <c r="J27" i="2"/>
  <c r="J5" i="2" s="1"/>
  <c r="J34" i="2"/>
  <c r="J7" i="2"/>
  <c r="J11" i="2"/>
  <c r="J12" i="2"/>
  <c r="J9" i="2"/>
  <c r="J8" i="2"/>
  <c r="J10" i="2"/>
  <c r="I15" i="2"/>
  <c r="I14" i="2"/>
  <c r="I16" i="2"/>
  <c r="H4" i="4"/>
  <c r="I11" i="4"/>
  <c r="I12" i="4"/>
  <c r="H16" i="4"/>
  <c r="H17" i="4"/>
  <c r="I17" i="4"/>
  <c r="I18" i="4"/>
  <c r="H20" i="4"/>
  <c r="H7" i="4"/>
  <c r="I4" i="4"/>
  <c r="I9" i="4"/>
  <c r="I10" i="4"/>
  <c r="H8" i="4"/>
  <c r="H15" i="4"/>
  <c r="I22" i="4"/>
  <c r="I15" i="4"/>
  <c r="I7" i="4"/>
  <c r="I16" i="4"/>
  <c r="I8" i="4"/>
  <c r="H12" i="4"/>
  <c r="H18" i="4"/>
  <c r="H21" i="4"/>
  <c r="H13" i="4"/>
  <c r="H5" i="4"/>
  <c r="I21" i="4"/>
  <c r="I13" i="4"/>
  <c r="I5" i="4"/>
  <c r="I14" i="4"/>
  <c r="H22" i="4"/>
  <c r="H14" i="4"/>
  <c r="H19" i="4"/>
  <c r="J3" i="4"/>
  <c r="J10" i="4" s="1"/>
  <c r="J23" i="4"/>
  <c r="F18" i="3"/>
  <c r="T24" i="4"/>
  <c r="H24" i="4" s="1"/>
  <c r="T25" i="4"/>
  <c r="H25" i="4" s="1"/>
  <c r="T26" i="4"/>
  <c r="H26" i="4" s="1"/>
  <c r="T27" i="4"/>
  <c r="H27" i="4" s="1"/>
  <c r="T28" i="4"/>
  <c r="H28" i="4" s="1"/>
  <c r="T29" i="4"/>
  <c r="H29" i="4" s="1"/>
  <c r="T30" i="4"/>
  <c r="H30" i="4" s="1"/>
  <c r="T31" i="4"/>
  <c r="H31" i="4" s="1"/>
  <c r="T32" i="4"/>
  <c r="H32" i="4" s="1"/>
  <c r="T33" i="4"/>
  <c r="H33" i="4" s="1"/>
  <c r="T34" i="4"/>
  <c r="H34" i="4" s="1"/>
  <c r="T35" i="4"/>
  <c r="H35" i="4" s="1"/>
  <c r="T36" i="4"/>
  <c r="H36" i="4" s="1"/>
  <c r="T37" i="4"/>
  <c r="H37" i="4" s="1"/>
  <c r="T38" i="4"/>
  <c r="H38" i="4" s="1"/>
  <c r="T39" i="4"/>
  <c r="H39" i="4" s="1"/>
  <c r="T40" i="4"/>
  <c r="H40" i="4" s="1"/>
  <c r="T41" i="4"/>
  <c r="H41" i="4" s="1"/>
  <c r="T42" i="4"/>
  <c r="H42" i="4" s="1"/>
  <c r="T23" i="4"/>
  <c r="J16" i="4"/>
  <c r="W6" i="4"/>
  <c r="W10" i="4"/>
  <c r="W14" i="4"/>
  <c r="W18" i="4"/>
  <c r="W22" i="4"/>
  <c r="J40" i="2"/>
  <c r="J38" i="2"/>
  <c r="J20" i="2" s="1"/>
  <c r="W4" i="4"/>
  <c r="W8" i="4"/>
  <c r="W12" i="4"/>
  <c r="W16" i="4"/>
  <c r="W20" i="4"/>
  <c r="W3" i="4"/>
  <c r="J41" i="2"/>
  <c r="J36" i="2"/>
  <c r="J17" i="2" s="1"/>
  <c r="W11" i="4"/>
  <c r="W15" i="4"/>
  <c r="J42" i="2"/>
  <c r="W5" i="4"/>
  <c r="W9" i="4"/>
  <c r="W13" i="4"/>
  <c r="W17" i="4"/>
  <c r="W21" i="4"/>
  <c r="J25" i="2"/>
  <c r="J39" i="2"/>
  <c r="W7" i="4"/>
  <c r="W19" i="4"/>
  <c r="J37" i="2"/>
  <c r="J4" i="4" l="1"/>
  <c r="J8" i="4"/>
  <c r="J13" i="4"/>
  <c r="J11" i="4"/>
  <c r="J24" i="2"/>
  <c r="J23" i="2"/>
  <c r="J22" i="2"/>
  <c r="J21" i="2"/>
  <c r="J18" i="2"/>
  <c r="I33" i="3"/>
  <c r="I29" i="3"/>
  <c r="K35" i="2"/>
  <c r="K13" i="2"/>
  <c r="K28" i="2"/>
  <c r="K27" i="2"/>
  <c r="K5" i="2" s="1"/>
  <c r="K34" i="2"/>
  <c r="K7" i="2"/>
  <c r="K9" i="2"/>
  <c r="K8" i="2"/>
  <c r="K10" i="2"/>
  <c r="K11" i="2"/>
  <c r="K6" i="2"/>
  <c r="K12" i="2"/>
  <c r="J14" i="2"/>
  <c r="J15" i="2"/>
  <c r="J16" i="2"/>
  <c r="J21" i="4"/>
  <c r="J5" i="4"/>
  <c r="J22" i="4"/>
  <c r="J14" i="4"/>
  <c r="J6" i="4"/>
  <c r="J17" i="4"/>
  <c r="J7" i="4"/>
  <c r="J20" i="4"/>
  <c r="J12" i="4"/>
  <c r="J15" i="4"/>
  <c r="J9" i="4"/>
  <c r="J19" i="4"/>
  <c r="J18" i="4"/>
  <c r="K3" i="4"/>
  <c r="K9" i="4" s="1"/>
  <c r="K23" i="4"/>
  <c r="G18" i="3"/>
  <c r="U23" i="4"/>
  <c r="U39" i="4"/>
  <c r="I39" i="4" s="1"/>
  <c r="U40" i="4"/>
  <c r="I40" i="4" s="1"/>
  <c r="U42" i="4"/>
  <c r="I42" i="4" s="1"/>
  <c r="U24" i="4"/>
  <c r="I24" i="4" s="1"/>
  <c r="U25" i="4"/>
  <c r="I25" i="4" s="1"/>
  <c r="U26" i="4"/>
  <c r="I26" i="4" s="1"/>
  <c r="U27" i="4"/>
  <c r="I27" i="4" s="1"/>
  <c r="U28" i="4"/>
  <c r="I28" i="4" s="1"/>
  <c r="U29" i="4"/>
  <c r="I29" i="4" s="1"/>
  <c r="U30" i="4"/>
  <c r="I30" i="4" s="1"/>
  <c r="U31" i="4"/>
  <c r="I31" i="4" s="1"/>
  <c r="U32" i="4"/>
  <c r="I32" i="4" s="1"/>
  <c r="U33" i="4"/>
  <c r="I33" i="4" s="1"/>
  <c r="U34" i="4"/>
  <c r="I34" i="4" s="1"/>
  <c r="U35" i="4"/>
  <c r="I35" i="4" s="1"/>
  <c r="U36" i="4"/>
  <c r="I36" i="4" s="1"/>
  <c r="U37" i="4"/>
  <c r="I37" i="4" s="1"/>
  <c r="U38" i="4"/>
  <c r="I38" i="4" s="1"/>
  <c r="U41" i="4"/>
  <c r="I41" i="4" s="1"/>
  <c r="X7" i="4"/>
  <c r="X11" i="4"/>
  <c r="X15" i="4"/>
  <c r="X19" i="4"/>
  <c r="K42" i="2"/>
  <c r="K37" i="2"/>
  <c r="K18" i="2" s="1"/>
  <c r="X5" i="4"/>
  <c r="X9" i="4"/>
  <c r="X13" i="4"/>
  <c r="X17" i="4"/>
  <c r="X21" i="4"/>
  <c r="K25" i="2"/>
  <c r="K39" i="2"/>
  <c r="X12" i="4"/>
  <c r="X16" i="4"/>
  <c r="X6" i="4"/>
  <c r="X10" i="4"/>
  <c r="X14" i="4"/>
  <c r="X18" i="4"/>
  <c r="X22" i="4"/>
  <c r="K40" i="2"/>
  <c r="K38" i="2"/>
  <c r="K20" i="2" s="1"/>
  <c r="X4" i="4"/>
  <c r="X8" i="4"/>
  <c r="X20" i="4"/>
  <c r="X3" i="4"/>
  <c r="K41" i="2"/>
  <c r="K36" i="2"/>
  <c r="K7" i="4"/>
  <c r="K15" i="4"/>
  <c r="K6" i="4"/>
  <c r="K14" i="4"/>
  <c r="K22" i="4"/>
  <c r="K14" i="2" l="1"/>
  <c r="K16" i="2"/>
  <c r="K15" i="2"/>
  <c r="K4" i="4"/>
  <c r="K12" i="4"/>
  <c r="K21" i="4"/>
  <c r="K13" i="4"/>
  <c r="K5" i="4"/>
  <c r="K22" i="2"/>
  <c r="K21" i="2"/>
  <c r="K24" i="2"/>
  <c r="K18" i="4"/>
  <c r="K11" i="4"/>
  <c r="K10" i="4"/>
  <c r="K19" i="4"/>
  <c r="K17" i="2"/>
  <c r="K20" i="4"/>
  <c r="K16" i="4"/>
  <c r="K8" i="4"/>
  <c r="K17" i="4"/>
  <c r="K23" i="2"/>
  <c r="L3" i="4"/>
  <c r="L13" i="4" s="1"/>
  <c r="L23" i="4"/>
  <c r="H18" i="3"/>
  <c r="V23" i="4"/>
  <c r="V24" i="4"/>
  <c r="J24" i="4" s="1"/>
  <c r="V28" i="4"/>
  <c r="J28" i="4" s="1"/>
  <c r="V32" i="4"/>
  <c r="J32" i="4" s="1"/>
  <c r="V36" i="4"/>
  <c r="J36" i="4" s="1"/>
  <c r="V40" i="4"/>
  <c r="J40" i="4" s="1"/>
  <c r="V30" i="4"/>
  <c r="J30" i="4" s="1"/>
  <c r="V34" i="4"/>
  <c r="J34" i="4" s="1"/>
  <c r="V31" i="4"/>
  <c r="J31" i="4" s="1"/>
  <c r="V35" i="4"/>
  <c r="J35" i="4" s="1"/>
  <c r="V25" i="4"/>
  <c r="J25" i="4" s="1"/>
  <c r="V29" i="4"/>
  <c r="J29" i="4" s="1"/>
  <c r="V33" i="4"/>
  <c r="J33" i="4" s="1"/>
  <c r="V37" i="4"/>
  <c r="J37" i="4" s="1"/>
  <c r="V41" i="4"/>
  <c r="J41" i="4" s="1"/>
  <c r="V26" i="4"/>
  <c r="J26" i="4" s="1"/>
  <c r="V38" i="4"/>
  <c r="J38" i="4" s="1"/>
  <c r="V42" i="4"/>
  <c r="J42" i="4" s="1"/>
  <c r="V27" i="4"/>
  <c r="J27" i="4" s="1"/>
  <c r="V39" i="4"/>
  <c r="J39" i="4" s="1"/>
  <c r="L7" i="4"/>
  <c r="L9" i="4"/>
  <c r="L11" i="4"/>
  <c r="L4" i="4"/>
  <c r="L16" i="4"/>
  <c r="L14" i="4"/>
  <c r="L22" i="4"/>
  <c r="L8" i="4" l="1"/>
  <c r="L6" i="4"/>
  <c r="L5" i="4"/>
  <c r="L20" i="4"/>
  <c r="L21" i="4"/>
  <c r="L19" i="4"/>
  <c r="L18" i="4"/>
  <c r="L17" i="4"/>
  <c r="L10" i="4"/>
  <c r="L15" i="4"/>
  <c r="L12" i="4"/>
  <c r="I18" i="3"/>
  <c r="W27" i="4"/>
  <c r="K27" i="4" s="1"/>
  <c r="W31" i="4"/>
  <c r="K31" i="4" s="1"/>
  <c r="W35" i="4"/>
  <c r="K35" i="4" s="1"/>
  <c r="W39" i="4"/>
  <c r="K39" i="4" s="1"/>
  <c r="W29" i="4"/>
  <c r="K29" i="4" s="1"/>
  <c r="W33" i="4"/>
  <c r="K33" i="4" s="1"/>
  <c r="W30" i="4"/>
  <c r="K30" i="4" s="1"/>
  <c r="W34" i="4"/>
  <c r="K34" i="4" s="1"/>
  <c r="W24" i="4"/>
  <c r="K24" i="4" s="1"/>
  <c r="W28" i="4"/>
  <c r="K28" i="4" s="1"/>
  <c r="W32" i="4"/>
  <c r="K32" i="4" s="1"/>
  <c r="W36" i="4"/>
  <c r="K36" i="4" s="1"/>
  <c r="W40" i="4"/>
  <c r="K40" i="4" s="1"/>
  <c r="W25" i="4"/>
  <c r="K25" i="4" s="1"/>
  <c r="W37" i="4"/>
  <c r="K37" i="4" s="1"/>
  <c r="W41" i="4"/>
  <c r="K41" i="4" s="1"/>
  <c r="W23" i="4"/>
  <c r="W26" i="4"/>
  <c r="K26" i="4" s="1"/>
  <c r="W38" i="4"/>
  <c r="K38" i="4" s="1"/>
  <c r="W42" i="4"/>
  <c r="K42" i="4" s="1"/>
  <c r="X24" i="4" l="1"/>
  <c r="L24" i="4" s="1"/>
  <c r="X25" i="4"/>
  <c r="L25" i="4" s="1"/>
  <c r="X26" i="4"/>
  <c r="L26" i="4" s="1"/>
  <c r="X27" i="4"/>
  <c r="L27" i="4" s="1"/>
  <c r="X28" i="4"/>
  <c r="L28" i="4" s="1"/>
  <c r="X29" i="4"/>
  <c r="L29" i="4" s="1"/>
  <c r="X30" i="4"/>
  <c r="L30" i="4" s="1"/>
  <c r="X31" i="4"/>
  <c r="L31" i="4" s="1"/>
  <c r="X32" i="4"/>
  <c r="L32" i="4" s="1"/>
  <c r="X33" i="4"/>
  <c r="L33" i="4" s="1"/>
  <c r="X34" i="4"/>
  <c r="L34" i="4" s="1"/>
  <c r="X35" i="4"/>
  <c r="L35" i="4" s="1"/>
  <c r="X36" i="4"/>
  <c r="L36" i="4" s="1"/>
  <c r="X37" i="4"/>
  <c r="L37" i="4" s="1"/>
  <c r="X38" i="4"/>
  <c r="L38" i="4" s="1"/>
  <c r="X39" i="4"/>
  <c r="L39" i="4" s="1"/>
  <c r="X40" i="4"/>
  <c r="L40" i="4" s="1"/>
  <c r="X41" i="4"/>
  <c r="L41" i="4" s="1"/>
  <c r="X42" i="4"/>
  <c r="L42" i="4" s="1"/>
  <c r="X23" i="4"/>
</calcChain>
</file>

<file path=xl/sharedStrings.xml><?xml version="1.0" encoding="utf-8"?>
<sst xmlns="http://schemas.openxmlformats.org/spreadsheetml/2006/main" count="212" uniqueCount="35">
  <si>
    <t>4 х НВ</t>
  </si>
  <si>
    <t>5 х НВ</t>
  </si>
  <si>
    <t>3 х НВ</t>
  </si>
  <si>
    <t>6 х НВ</t>
  </si>
  <si>
    <t>7 х НВ</t>
  </si>
  <si>
    <t>8 х НВ</t>
  </si>
  <si>
    <t>9 х НВ</t>
  </si>
  <si>
    <t>10 х НВ</t>
  </si>
  <si>
    <t>NEW YEAR PACKAGES</t>
  </si>
  <si>
    <t>ROOM TYPE</t>
  </si>
  <si>
    <t>Single room</t>
  </si>
  <si>
    <t>Double room</t>
  </si>
  <si>
    <t>Triple room</t>
  </si>
  <si>
    <t>Quad room</t>
  </si>
  <si>
    <t>Economy single room</t>
  </si>
  <si>
    <t>Prices given are per room, for the given no. of days. Price is half board basis. 3xHB means three half boards.</t>
  </si>
  <si>
    <t>Prices include all taxes, they are final prices.</t>
  </si>
  <si>
    <t>Prices include new year galla party, and party for the first night, rich menu and selected drinks in unlimited quantities.</t>
  </si>
  <si>
    <t>There is a buffet meal with non-alcoholic drinks for the other days.</t>
  </si>
  <si>
    <t>NEW YEAR PACKAGES CHILDREN DISCOUNTS</t>
  </si>
  <si>
    <t>No. of adults</t>
  </si>
  <si>
    <t>One Child</t>
  </si>
  <si>
    <t>Second child</t>
  </si>
  <si>
    <t>One adult</t>
  </si>
  <si>
    <t>Two adults</t>
  </si>
  <si>
    <t>0 to 3 years</t>
  </si>
  <si>
    <t>4 to 8 years</t>
  </si>
  <si>
    <t>9 to 12 years</t>
  </si>
  <si>
    <t xml:space="preserve">0 to 3 years </t>
  </si>
  <si>
    <t>None</t>
  </si>
  <si>
    <t>over 12 years</t>
  </si>
  <si>
    <t>First child</t>
  </si>
  <si>
    <t>Third child</t>
  </si>
  <si>
    <t>Appartment two persons</t>
  </si>
  <si>
    <t>3 х 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</si>
</sst>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[$€-1]_-;\-* #,##0.00\ [$€-1]_-;_-* &quot;-&quot;??\ [$€-1]_-;_-@_-"/>
    <numFmt numFmtId="165" formatCode="_([$€-2]\ * #,##0.00_);_([$€-2]\ * \(#,##0.00\);_([$€-2]\ * &quot;-&quot;??_);_(@_)"/>
  </numFmts>
  <fonts count="7">
    <font>
      <sz val="11"/>
      <color theme="1"/>
      <name val="Фонт на главен текст"/>
      <family val="2"/>
      <charset val="204"/>
    </font>
    <font>
      <i/>
      <sz val="11"/>
      <color rgb="FF7F7F7F"/>
      <name val="Фонт на главен текст"/>
      <family val="2"/>
      <charset val="204"/>
    </font>
    <font>
      <sz val="11"/>
      <name val="Фонт на главен текст"/>
      <family val="2"/>
      <charset val="204"/>
    </font>
    <font>
      <b/>
      <sz val="15"/>
      <color theme="3"/>
      <name val="Фонт на главен текст"/>
      <family val="2"/>
      <charset val="204"/>
    </font>
    <font>
      <sz val="11"/>
      <color theme="0"/>
      <name val="Фонт на главен текст"/>
      <family val="2"/>
      <charset val="204"/>
    </font>
    <font>
      <sz val="11"/>
      <name val="Фонт на главен текст"/>
    </font>
    <font>
      <sz val="11"/>
      <name val="Фонт на главен текст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8">
    <xf numFmtId="0" fontId="0" fillId="0" borderId="0" xfId="0"/>
    <xf numFmtId="164" fontId="0" fillId="0" borderId="0" xfId="0" applyNumberFormat="1"/>
    <xf numFmtId="0" fontId="1" fillId="0" borderId="0" xfId="1" applyNumberFormat="1"/>
    <xf numFmtId="164" fontId="2" fillId="0" borderId="0" xfId="0" applyNumberFormat="1" applyFont="1"/>
    <xf numFmtId="0" fontId="2" fillId="0" borderId="0" xfId="0" applyFont="1"/>
    <xf numFmtId="0" fontId="4" fillId="0" borderId="0" xfId="0" applyFont="1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/>
    <xf numFmtId="165" fontId="2" fillId="0" borderId="0" xfId="0" applyNumberFormat="1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164" fontId="5" fillId="0" borderId="0" xfId="0" applyNumberFormat="1" applyFont="1" applyFill="1" applyBorder="1"/>
    <xf numFmtId="0" fontId="5" fillId="0" borderId="0" xfId="1" applyNumberFormat="1" applyFont="1" applyFill="1" applyBorder="1"/>
    <xf numFmtId="0" fontId="6" fillId="0" borderId="0" xfId="0" applyFont="1" applyFill="1" applyBorder="1"/>
    <xf numFmtId="0" fontId="3" fillId="0" borderId="1" xfId="2" applyAlignment="1">
      <alignment horizontal="center"/>
    </xf>
  </cellXfs>
  <cellStyles count="3">
    <cellStyle name="Explanatory Text" xfId="1" builtinId="53"/>
    <cellStyle name="Heading 1" xfId="2" builtinId="16"/>
    <cellStyle name="Normal" xfId="0" builtinId="0"/>
  </cellStyles>
  <dxfs count="32"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numFmt numFmtId="165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numFmt numFmtId="165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numFmt numFmtId="165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numFmt numFmtId="165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numFmt numFmtId="165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numFmt numFmtId="165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numFmt numFmtId="165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numFmt numFmtId="165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Фонт на главен текст"/>
        <family val="2"/>
        <charset val="204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numFmt numFmtId="164" formatCode="_-* #,##0.00\ [$€-1]_-;\-* #,##0.00\ [$€-1]_-;_-* &quot;-&quot;??\ [$€-1]_-;_-@_-"/>
    </dxf>
    <dxf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MySqlDefault" pivot="0" table="0" count="0" xr9:uid="{4BB659FA-5FB7-418A-AA2A-0B89C9E0E5C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ела2" displayName="Табела2" ref="A3:I9" totalsRowShown="0" headerRowDxfId="31">
  <autoFilter ref="A3:I9" xr:uid="{00000000-0009-0000-0100-000002000000}"/>
  <tableColumns count="9">
    <tableColumn id="1" xr3:uid="{00000000-0010-0000-0000-000001000000}" name="ROOM TYPE"/>
    <tableColumn id="2" xr3:uid="{00000000-0010-0000-0000-000002000000}" name="3 х HB" dataDxfId="7"/>
    <tableColumn id="3" xr3:uid="{00000000-0010-0000-0000-000003000000}" name="4 х НВ" dataDxfId="6"/>
    <tableColumn id="4" xr3:uid="{00000000-0010-0000-0000-000004000000}" name="5 х НВ" dataDxfId="5"/>
    <tableColumn id="5" xr3:uid="{00000000-0010-0000-0000-000005000000}" name="6 х НВ" dataDxfId="4"/>
    <tableColumn id="6" xr3:uid="{00000000-0010-0000-0000-000006000000}" name="7 х НВ" dataDxfId="3"/>
    <tableColumn id="7" xr3:uid="{00000000-0010-0000-0000-000007000000}" name="8 х НВ" dataDxfId="2"/>
    <tableColumn id="8" xr3:uid="{00000000-0010-0000-0000-000008000000}" name="9 х НВ" dataDxfId="1"/>
    <tableColumn id="9" xr3:uid="{00000000-0010-0000-0000-000009000000}" name="10 х НВ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Табела1" displayName="Табела1" ref="A3:K25" totalsRowShown="0">
  <autoFilter ref="A3:K25" xr:uid="{00000000-0009-0000-0100-000001000000}"/>
  <tableColumns count="11">
    <tableColumn id="1" xr3:uid="{00000000-0010-0000-0100-000001000000}" name="No. of adults"/>
    <tableColumn id="2" xr3:uid="{00000000-0010-0000-0100-000002000000}" name="One Child"/>
    <tableColumn id="3" xr3:uid="{00000000-0010-0000-0100-000003000000}" name="Second child" dataDxfId="30"/>
    <tableColumn id="4" xr3:uid="{00000000-0010-0000-0100-000004000000}" name="3 х НВ" dataDxfId="29"/>
    <tableColumn id="9" xr3:uid="{00000000-0010-0000-0100-000009000000}" name="4 х НВ" dataDxfId="28"/>
    <tableColumn id="10" xr3:uid="{00000000-0010-0000-0100-00000A000000}" name="5 х НВ" dataDxfId="27"/>
    <tableColumn id="12" xr3:uid="{00000000-0010-0000-0100-00000C000000}" name="6 х НВ" dataDxfId="26"/>
    <tableColumn id="13" xr3:uid="{00000000-0010-0000-0100-00000D000000}" name="7 х НВ" dataDxfId="25"/>
    <tableColumn id="14" xr3:uid="{00000000-0010-0000-0100-00000E000000}" name="8 х НВ" dataDxfId="24"/>
    <tableColumn id="15" xr3:uid="{00000000-0010-0000-0100-00000F000000}" name="9 х НВ" dataDxfId="23"/>
    <tableColumn id="16" xr3:uid="{00000000-0010-0000-0100-000010000000}" name="10 х НВ" dataDxfId="22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L42" totalsRowShown="0" headerRowDxfId="21" dataDxfId="20">
  <autoFilter ref="A2:L42" xr:uid="{00000000-0009-0000-0100-000003000000}"/>
  <tableColumns count="12">
    <tableColumn id="1" xr3:uid="{00000000-0010-0000-0200-000001000000}" name="No. of adults" dataDxfId="19"/>
    <tableColumn id="2" xr3:uid="{00000000-0010-0000-0200-000002000000}" name="First child" dataDxfId="18"/>
    <tableColumn id="3" xr3:uid="{00000000-0010-0000-0200-000003000000}" name="Second child" dataDxfId="17" dataCellStyle="Explanatory Text"/>
    <tableColumn id="4" xr3:uid="{00000000-0010-0000-0200-000004000000}" name="Third child" dataDxfId="16" dataCellStyle="Explanatory Text"/>
    <tableColumn id="5" xr3:uid="{00000000-0010-0000-0200-000005000000}" name="3 х НВ" dataDxfId="15">
      <calculatedColumnFormula>ROUND(E$23+Q3,0)</calculatedColumnFormula>
    </tableColumn>
    <tableColumn id="6" xr3:uid="{00000000-0010-0000-0200-000006000000}" name="4 х НВ" dataDxfId="14">
      <calculatedColumnFormula>ROUND(F$23+R3,0)</calculatedColumnFormula>
    </tableColumn>
    <tableColumn id="7" xr3:uid="{00000000-0010-0000-0200-000007000000}" name="5 х НВ" dataDxfId="13">
      <calculatedColumnFormula>ROUND(G$23+S3,0)</calculatedColumnFormula>
    </tableColumn>
    <tableColumn id="8" xr3:uid="{00000000-0010-0000-0200-000008000000}" name="6 х НВ" dataDxfId="12">
      <calculatedColumnFormula>ROUND(H$23+T3,0)</calculatedColumnFormula>
    </tableColumn>
    <tableColumn id="9" xr3:uid="{00000000-0010-0000-0200-000009000000}" name="7 х НВ" dataDxfId="11">
      <calculatedColumnFormula>ROUND(I$23+U3,0)</calculatedColumnFormula>
    </tableColumn>
    <tableColumn id="10" xr3:uid="{00000000-0010-0000-0200-00000A000000}" name="8 х НВ" dataDxfId="10">
      <calculatedColumnFormula>ROUND(J$23+V3,0)</calculatedColumnFormula>
    </tableColumn>
    <tableColumn id="11" xr3:uid="{00000000-0010-0000-0200-00000B000000}" name="9 х НВ" dataDxfId="9">
      <calculatedColumnFormula>ROUND(K$23+W3,0)</calculatedColumnFormula>
    </tableColumn>
    <tableColumn id="12" xr3:uid="{00000000-0010-0000-0200-00000C000000}" name="10 х НВ" dataDxfId="8">
      <calculatedColumnFormula>ROUND(L$23+X3,0)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showGridLines="0" tabSelected="1" view="pageBreakPreview" zoomScale="120" zoomScaleNormal="100" zoomScaleSheetLayoutView="120" workbookViewId="0">
      <selection activeCell="E8" sqref="E8"/>
    </sheetView>
  </sheetViews>
  <sheetFormatPr defaultRowHeight="14.25"/>
  <cols>
    <col min="1" max="1" width="22" customWidth="1"/>
    <col min="2" max="2" width="13.75" style="1" customWidth="1"/>
    <col min="3" max="3" width="11.75" style="1" bestFit="1" customWidth="1"/>
    <col min="4" max="4" width="11" style="1" customWidth="1"/>
    <col min="5" max="6" width="10.875" customWidth="1"/>
    <col min="7" max="7" width="10.625" customWidth="1"/>
    <col min="8" max="8" width="12.25" customWidth="1"/>
    <col min="9" max="9" width="12.75" customWidth="1"/>
    <col min="10" max="11" width="0" hidden="1" customWidth="1"/>
  </cols>
  <sheetData>
    <row r="1" spans="1:11" ht="20.25" thickBot="1">
      <c r="A1" s="17" t="s">
        <v>8</v>
      </c>
      <c r="B1" s="17"/>
      <c r="C1" s="17"/>
      <c r="D1" s="17"/>
      <c r="E1" s="17"/>
      <c r="F1" s="17"/>
      <c r="G1" s="17"/>
      <c r="H1" s="17"/>
      <c r="I1" s="17"/>
    </row>
    <row r="2" spans="1:11" ht="15" thickTop="1"/>
    <row r="3" spans="1:11" ht="34.9" customHeight="1">
      <c r="A3" s="8" t="s">
        <v>9</v>
      </c>
      <c r="B3" s="7" t="s">
        <v>34</v>
      </c>
      <c r="C3" s="6" t="s">
        <v>0</v>
      </c>
      <c r="D3" s="6" t="s">
        <v>1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</row>
    <row r="4" spans="1:11">
      <c r="A4" t="s">
        <v>10</v>
      </c>
      <c r="B4" s="1">
        <v>199</v>
      </c>
      <c r="C4" s="1">
        <v>234</v>
      </c>
      <c r="D4" s="1">
        <v>269</v>
      </c>
      <c r="E4" s="1">
        <v>304</v>
      </c>
      <c r="F4" s="1">
        <v>339</v>
      </c>
      <c r="G4" s="1">
        <v>374</v>
      </c>
      <c r="H4" s="1">
        <v>409</v>
      </c>
      <c r="I4" s="1">
        <v>444</v>
      </c>
      <c r="K4" s="1">
        <f>258/B5</f>
        <v>0.96268656716417911</v>
      </c>
    </row>
    <row r="5" spans="1:11">
      <c r="A5" t="s">
        <v>11</v>
      </c>
      <c r="B5" s="1">
        <v>268</v>
      </c>
      <c r="C5" s="1">
        <v>322</v>
      </c>
      <c r="D5" s="1">
        <v>375</v>
      </c>
      <c r="E5" s="1">
        <v>429</v>
      </c>
      <c r="F5" s="1">
        <v>483</v>
      </c>
      <c r="G5" s="1">
        <v>536</v>
      </c>
      <c r="H5" s="1">
        <v>590</v>
      </c>
      <c r="I5" s="1">
        <v>644</v>
      </c>
    </row>
    <row r="6" spans="1:11">
      <c r="A6" t="s">
        <v>12</v>
      </c>
      <c r="B6" s="1">
        <v>354</v>
      </c>
      <c r="C6" s="1">
        <v>428</v>
      </c>
      <c r="D6" s="1">
        <v>512</v>
      </c>
      <c r="E6" s="1">
        <v>577</v>
      </c>
      <c r="F6" s="1">
        <v>651</v>
      </c>
      <c r="G6" s="1">
        <v>725</v>
      </c>
      <c r="H6" s="1">
        <v>799</v>
      </c>
      <c r="I6" s="1">
        <v>876</v>
      </c>
    </row>
    <row r="7" spans="1:11">
      <c r="A7" t="s">
        <v>13</v>
      </c>
      <c r="B7" s="1">
        <v>443</v>
      </c>
      <c r="C7" s="1">
        <v>543</v>
      </c>
      <c r="D7" s="1">
        <v>642</v>
      </c>
      <c r="E7" s="1">
        <v>741</v>
      </c>
      <c r="F7" s="1">
        <v>840</v>
      </c>
      <c r="G7" s="1">
        <v>939</v>
      </c>
      <c r="H7" s="1">
        <v>1038</v>
      </c>
      <c r="I7" s="1">
        <v>1137</v>
      </c>
    </row>
    <row r="8" spans="1:11">
      <c r="A8" t="s">
        <v>14</v>
      </c>
      <c r="B8" s="1">
        <v>151</v>
      </c>
      <c r="C8" s="1">
        <v>178</v>
      </c>
      <c r="D8" s="1">
        <v>214</v>
      </c>
      <c r="E8" s="1">
        <v>231</v>
      </c>
      <c r="F8" s="1">
        <v>257</v>
      </c>
      <c r="G8" s="1">
        <v>283</v>
      </c>
      <c r="H8" s="1">
        <v>309</v>
      </c>
      <c r="I8" s="1">
        <v>336</v>
      </c>
    </row>
    <row r="9" spans="1:11">
      <c r="A9" t="s">
        <v>33</v>
      </c>
      <c r="B9" s="1">
        <v>350</v>
      </c>
      <c r="C9" s="1">
        <v>414</v>
      </c>
      <c r="D9" s="1">
        <v>479</v>
      </c>
      <c r="E9" s="1">
        <v>543</v>
      </c>
      <c r="F9" s="1">
        <v>608</v>
      </c>
      <c r="G9" s="1">
        <v>672</v>
      </c>
      <c r="H9" s="1">
        <v>736</v>
      </c>
      <c r="I9" s="1">
        <v>801</v>
      </c>
    </row>
    <row r="11" spans="1:11">
      <c r="A11" t="s">
        <v>15</v>
      </c>
    </row>
    <row r="12" spans="1:11">
      <c r="A12" t="s">
        <v>16</v>
      </c>
    </row>
    <row r="13" spans="1:11">
      <c r="A13" t="s">
        <v>17</v>
      </c>
    </row>
    <row r="14" spans="1:11">
      <c r="A14" t="s">
        <v>18</v>
      </c>
    </row>
    <row r="15" spans="1:11" ht="13.9" customHeight="1"/>
    <row r="16" spans="1:11" ht="12.6" hidden="1" customHeight="1"/>
    <row r="17" spans="1:9" ht="12" hidden="1" customHeight="1"/>
    <row r="18" spans="1:9" ht="12" hidden="1" customHeight="1">
      <c r="B18" s="1">
        <v>500</v>
      </c>
      <c r="C18" s="1">
        <f>B18+5*24</f>
        <v>620</v>
      </c>
      <c r="D18" s="1">
        <f t="shared" ref="D18:I18" si="0">C18+5*24</f>
        <v>740</v>
      </c>
      <c r="E18" s="1">
        <f t="shared" si="0"/>
        <v>860</v>
      </c>
      <c r="F18" s="1">
        <f t="shared" si="0"/>
        <v>980</v>
      </c>
      <c r="G18" s="1">
        <f t="shared" si="0"/>
        <v>1100</v>
      </c>
      <c r="H18" s="1">
        <f t="shared" si="0"/>
        <v>1220</v>
      </c>
      <c r="I18" s="1">
        <f t="shared" si="0"/>
        <v>1340</v>
      </c>
    </row>
    <row r="19" spans="1:9" hidden="1"/>
    <row r="20" spans="1:9" hidden="1"/>
    <row r="21" spans="1:9" hidden="1">
      <c r="A21" s="1">
        <v>99</v>
      </c>
      <c r="B21" s="1">
        <v>44.35</v>
      </c>
      <c r="C21" s="1">
        <f>B4-A21-B21-0.65*2</f>
        <v>54.35</v>
      </c>
      <c r="D21" s="1">
        <f>C4-B4-0.65+3</f>
        <v>37.35</v>
      </c>
    </row>
    <row r="22" spans="1:9" hidden="1">
      <c r="A22" s="1">
        <v>108.7</v>
      </c>
      <c r="B22" s="1">
        <v>72.7</v>
      </c>
      <c r="C22" s="1">
        <f>B5-A22-B22-0.65*4</f>
        <v>84.000000000000014</v>
      </c>
      <c r="D22" s="1">
        <f>C5-B5-2*0.65+2*3</f>
        <v>58.7</v>
      </c>
    </row>
    <row r="23" spans="1:9" hidden="1">
      <c r="A23" s="1">
        <v>151.05000000000001</v>
      </c>
      <c r="B23" s="1">
        <v>97.05</v>
      </c>
      <c r="C23" s="1">
        <f>B6-A23-B23-0.65*6</f>
        <v>101.99999999999999</v>
      </c>
      <c r="D23" s="1">
        <f>C6-B6-0.65*3+3*3</f>
        <v>81.05</v>
      </c>
    </row>
    <row r="24" spans="1:9" hidden="1">
      <c r="A24" s="1">
        <v>185.4</v>
      </c>
      <c r="B24" s="1">
        <v>135.4</v>
      </c>
      <c r="C24" s="1">
        <f>B7-A24-B24-0.65*8</f>
        <v>117.00000000000001</v>
      </c>
      <c r="D24" s="1">
        <f>C7-B7-0.65*4+3*4</f>
        <v>109.4</v>
      </c>
    </row>
    <row r="25" spans="1:9" hidden="1">
      <c r="A25" s="1">
        <v>76.349999999999994</v>
      </c>
      <c r="B25" s="1">
        <v>32.35</v>
      </c>
      <c r="C25" s="1">
        <f>B8-A25-B25-0.65*2</f>
        <v>41.000000000000007</v>
      </c>
      <c r="D25" s="1">
        <f>C8-B8-0.65+3</f>
        <v>29.35</v>
      </c>
    </row>
    <row r="26" spans="1:9" hidden="1">
      <c r="A26" s="1">
        <v>138.69999999999999</v>
      </c>
      <c r="B26" s="1">
        <v>84.7</v>
      </c>
      <c r="C26" s="1">
        <f>B9-A26-B26-0.65*4</f>
        <v>124.00000000000001</v>
      </c>
      <c r="D26" s="1">
        <f>C9-B9-0.65*2+3*2</f>
        <v>68.7</v>
      </c>
    </row>
    <row r="27" spans="1:9" hidden="1"/>
    <row r="28" spans="1:9" hidden="1">
      <c r="B28" s="1">
        <f>ROUND(B4*$K$4,0)</f>
        <v>192</v>
      </c>
      <c r="C28" s="1">
        <f t="shared" ref="C28:I28" si="1">ROUND(C4*$K$4,0)</f>
        <v>225</v>
      </c>
      <c r="D28" s="1">
        <f t="shared" si="1"/>
        <v>259</v>
      </c>
      <c r="E28" s="1">
        <f t="shared" si="1"/>
        <v>293</v>
      </c>
      <c r="F28" s="1">
        <f t="shared" si="1"/>
        <v>326</v>
      </c>
      <c r="G28" s="1">
        <f t="shared" si="1"/>
        <v>360</v>
      </c>
      <c r="H28" s="1">
        <f t="shared" si="1"/>
        <v>394</v>
      </c>
      <c r="I28" s="1">
        <f t="shared" si="1"/>
        <v>427</v>
      </c>
    </row>
    <row r="29" spans="1:9" hidden="1">
      <c r="B29" s="1">
        <f t="shared" ref="B29:I33" si="2">ROUND(B5*$K$4,0)</f>
        <v>258</v>
      </c>
      <c r="C29" s="1">
        <f t="shared" si="2"/>
        <v>310</v>
      </c>
      <c r="D29" s="1">
        <f t="shared" si="2"/>
        <v>361</v>
      </c>
      <c r="E29" s="1">
        <f t="shared" si="2"/>
        <v>413</v>
      </c>
      <c r="F29" s="1">
        <f t="shared" si="2"/>
        <v>465</v>
      </c>
      <c r="G29" s="1">
        <f t="shared" si="2"/>
        <v>516</v>
      </c>
      <c r="H29" s="1">
        <f t="shared" si="2"/>
        <v>568</v>
      </c>
      <c r="I29" s="1">
        <f t="shared" si="2"/>
        <v>620</v>
      </c>
    </row>
    <row r="30" spans="1:9" hidden="1">
      <c r="B30" s="1">
        <f t="shared" si="2"/>
        <v>341</v>
      </c>
      <c r="C30" s="1">
        <f t="shared" si="2"/>
        <v>412</v>
      </c>
      <c r="D30" s="1">
        <f t="shared" si="2"/>
        <v>493</v>
      </c>
      <c r="E30" s="1">
        <f t="shared" si="2"/>
        <v>555</v>
      </c>
      <c r="F30" s="1">
        <f t="shared" si="2"/>
        <v>627</v>
      </c>
      <c r="G30" s="1">
        <f t="shared" si="2"/>
        <v>698</v>
      </c>
      <c r="H30" s="1">
        <f t="shared" si="2"/>
        <v>769</v>
      </c>
      <c r="I30" s="1">
        <f t="shared" si="2"/>
        <v>843</v>
      </c>
    </row>
    <row r="31" spans="1:9" hidden="1">
      <c r="B31" s="1">
        <f t="shared" si="2"/>
        <v>426</v>
      </c>
      <c r="C31" s="1">
        <f t="shared" si="2"/>
        <v>523</v>
      </c>
      <c r="D31" s="1">
        <f t="shared" si="2"/>
        <v>618</v>
      </c>
      <c r="E31" s="1">
        <f t="shared" si="2"/>
        <v>713</v>
      </c>
      <c r="F31" s="1">
        <f t="shared" si="2"/>
        <v>809</v>
      </c>
      <c r="G31" s="1">
        <f t="shared" si="2"/>
        <v>904</v>
      </c>
      <c r="H31" s="1">
        <f t="shared" si="2"/>
        <v>999</v>
      </c>
      <c r="I31" s="1">
        <f t="shared" si="2"/>
        <v>1095</v>
      </c>
    </row>
    <row r="32" spans="1:9" hidden="1">
      <c r="B32" s="1">
        <f t="shared" si="2"/>
        <v>145</v>
      </c>
      <c r="C32" s="1">
        <f t="shared" si="2"/>
        <v>171</v>
      </c>
      <c r="D32" s="1">
        <f t="shared" si="2"/>
        <v>206</v>
      </c>
      <c r="E32" s="1">
        <f t="shared" si="2"/>
        <v>222</v>
      </c>
      <c r="F32" s="1">
        <f t="shared" si="2"/>
        <v>247</v>
      </c>
      <c r="G32" s="1">
        <f t="shared" si="2"/>
        <v>272</v>
      </c>
      <c r="H32" s="1">
        <f t="shared" si="2"/>
        <v>297</v>
      </c>
      <c r="I32" s="1">
        <f t="shared" si="2"/>
        <v>323</v>
      </c>
    </row>
    <row r="33" spans="2:9" hidden="1">
      <c r="B33" s="1">
        <f t="shared" si="2"/>
        <v>337</v>
      </c>
      <c r="C33" s="1">
        <f t="shared" si="2"/>
        <v>399</v>
      </c>
      <c r="D33" s="1">
        <f t="shared" si="2"/>
        <v>461</v>
      </c>
      <c r="E33" s="1">
        <f t="shared" si="2"/>
        <v>523</v>
      </c>
      <c r="F33" s="1">
        <f t="shared" si="2"/>
        <v>585</v>
      </c>
      <c r="G33" s="1">
        <f t="shared" si="2"/>
        <v>647</v>
      </c>
      <c r="H33" s="1">
        <f t="shared" si="2"/>
        <v>709</v>
      </c>
      <c r="I33" s="1">
        <f t="shared" si="2"/>
        <v>771</v>
      </c>
    </row>
  </sheetData>
  <sheetProtection algorithmName="SHA-512" hashValue="89xgSvof5mvcj7q4SRBtjDQNYAnK4qS8T3c3FmpiXC/88OWe77akAVkH9V7zv1ai2vdkHHZ8EMyybmNYc2zUHA==" saltValue="cQaAjGnzafS7jdrKHoS3+Q==" spinCount="100000" sheet="1" objects="1" scenarios="1"/>
  <mergeCells count="1">
    <mergeCell ref="A1:I1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showGridLines="0" view="pageBreakPreview" zoomScaleNormal="100" zoomScaleSheetLayoutView="100" workbookViewId="0">
      <selection activeCell="G11" sqref="G11"/>
    </sheetView>
  </sheetViews>
  <sheetFormatPr defaultRowHeight="14.25"/>
  <cols>
    <col min="1" max="1" width="15.25" bestFit="1" customWidth="1"/>
    <col min="2" max="2" width="12.125" bestFit="1" customWidth="1"/>
    <col min="3" max="3" width="13.125" bestFit="1" customWidth="1"/>
    <col min="4" max="10" width="10.625" bestFit="1" customWidth="1"/>
    <col min="11" max="11" width="11.625" bestFit="1" customWidth="1"/>
  </cols>
  <sheetData>
    <row r="1" spans="1:11" ht="20.25" thickBot="1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5" customFormat="1" ht="15" thickTop="1"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</row>
    <row r="3" spans="1:11">
      <c r="A3" t="s">
        <v>20</v>
      </c>
      <c r="B3" t="s">
        <v>21</v>
      </c>
      <c r="C3" t="s">
        <v>22</v>
      </c>
      <c r="D3" s="8" t="s">
        <v>2</v>
      </c>
      <c r="E3" s="8" t="s">
        <v>0</v>
      </c>
      <c r="F3" s="8" t="s">
        <v>1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</row>
    <row r="4" spans="1:11">
      <c r="A4" t="s">
        <v>23</v>
      </c>
      <c r="B4" t="s">
        <v>25</v>
      </c>
      <c r="C4" s="2" t="s">
        <v>29</v>
      </c>
      <c r="D4" s="1">
        <f>Табела2[[#This Row],[3 х HB]]</f>
        <v>199</v>
      </c>
      <c r="E4" s="1">
        <f>Табела2[[#This Row],[4 х НВ]]</f>
        <v>234</v>
      </c>
      <c r="F4" s="1">
        <f>Табела2[[#This Row],[5 х НВ]]</f>
        <v>269</v>
      </c>
      <c r="G4" s="1">
        <f>Табела2[[#This Row],[6 х НВ]]</f>
        <v>304</v>
      </c>
      <c r="H4" s="1">
        <f>Табела2[[#This Row],[7 х НВ]]</f>
        <v>339</v>
      </c>
      <c r="I4" s="1">
        <f>Табела2[[#This Row],[8 х НВ]]</f>
        <v>374</v>
      </c>
      <c r="J4" s="1">
        <f>Табела2[[#This Row],[9 х НВ]]</f>
        <v>409</v>
      </c>
      <c r="K4" s="1">
        <f>Табела2[[#This Row],[10 х НВ]]</f>
        <v>444</v>
      </c>
    </row>
    <row r="5" spans="1:11">
      <c r="B5" t="s">
        <v>26</v>
      </c>
      <c r="C5" s="2" t="s">
        <v>29</v>
      </c>
      <c r="D5" s="1">
        <f t="shared" ref="D5:K5" si="0">D4+D27</f>
        <v>233.5</v>
      </c>
      <c r="E5" s="1">
        <f t="shared" si="0"/>
        <v>278</v>
      </c>
      <c r="F5" s="1">
        <f t="shared" si="0"/>
        <v>322</v>
      </c>
      <c r="G5" s="1">
        <f t="shared" si="0"/>
        <v>366.5</v>
      </c>
      <c r="H5" s="1">
        <f t="shared" si="0"/>
        <v>411</v>
      </c>
      <c r="I5" s="1">
        <f t="shared" si="0"/>
        <v>455</v>
      </c>
      <c r="J5" s="1">
        <f t="shared" si="0"/>
        <v>499.5</v>
      </c>
      <c r="K5" s="1">
        <f t="shared" si="0"/>
        <v>544</v>
      </c>
    </row>
    <row r="6" spans="1:11">
      <c r="B6" t="s">
        <v>27</v>
      </c>
      <c r="C6" s="2" t="s">
        <v>29</v>
      </c>
      <c r="D6" s="1">
        <f t="shared" ref="D6:K6" si="1">D4+D28</f>
        <v>247.3</v>
      </c>
      <c r="E6" s="1">
        <f t="shared" si="1"/>
        <v>295.60000000000002</v>
      </c>
      <c r="F6" s="1">
        <f t="shared" si="1"/>
        <v>343.2</v>
      </c>
      <c r="G6" s="1">
        <f t="shared" si="1"/>
        <v>391.5</v>
      </c>
      <c r="H6" s="1">
        <f t="shared" si="1"/>
        <v>439.8</v>
      </c>
      <c r="I6" s="1">
        <f t="shared" si="1"/>
        <v>487.4</v>
      </c>
      <c r="J6" s="1">
        <f t="shared" si="1"/>
        <v>535.70000000000005</v>
      </c>
      <c r="K6" s="1">
        <f t="shared" si="1"/>
        <v>584</v>
      </c>
    </row>
    <row r="7" spans="1:11">
      <c r="B7" t="s">
        <v>25</v>
      </c>
      <c r="C7" s="1" t="s">
        <v>25</v>
      </c>
      <c r="D7" s="1">
        <f>D4</f>
        <v>199</v>
      </c>
      <c r="E7" s="1">
        <f t="shared" ref="E7:K7" si="2">E4</f>
        <v>234</v>
      </c>
      <c r="F7" s="1">
        <f t="shared" si="2"/>
        <v>269</v>
      </c>
      <c r="G7" s="1">
        <f t="shared" si="2"/>
        <v>304</v>
      </c>
      <c r="H7" s="1">
        <f t="shared" si="2"/>
        <v>339</v>
      </c>
      <c r="I7" s="1">
        <f t="shared" si="2"/>
        <v>374</v>
      </c>
      <c r="J7" s="1">
        <f t="shared" si="2"/>
        <v>409</v>
      </c>
      <c r="K7" s="1">
        <f t="shared" si="2"/>
        <v>444</v>
      </c>
    </row>
    <row r="8" spans="1:11">
      <c r="B8" t="s">
        <v>25</v>
      </c>
      <c r="C8" t="s">
        <v>26</v>
      </c>
      <c r="D8" s="1">
        <f t="shared" ref="D8:K8" si="3">D4+D29</f>
        <v>237.75</v>
      </c>
      <c r="E8" s="1">
        <f t="shared" si="3"/>
        <v>282.5</v>
      </c>
      <c r="F8" s="1">
        <f t="shared" si="3"/>
        <v>329.75</v>
      </c>
      <c r="G8" s="1">
        <f t="shared" si="3"/>
        <v>372.25</v>
      </c>
      <c r="H8" s="1">
        <f t="shared" si="3"/>
        <v>417</v>
      </c>
      <c r="I8" s="1">
        <f t="shared" si="3"/>
        <v>461.75</v>
      </c>
      <c r="J8" s="1">
        <f t="shared" si="3"/>
        <v>506.5</v>
      </c>
      <c r="K8" s="1">
        <f t="shared" si="3"/>
        <v>552</v>
      </c>
    </row>
    <row r="9" spans="1:11">
      <c r="B9" t="s">
        <v>25</v>
      </c>
      <c r="C9" t="s">
        <v>27</v>
      </c>
      <c r="D9" s="1">
        <f t="shared" ref="D9:K9" si="4">D4+D30</f>
        <v>253.25</v>
      </c>
      <c r="E9" s="1">
        <f t="shared" si="4"/>
        <v>301.89999999999998</v>
      </c>
      <c r="F9" s="1">
        <f t="shared" si="4"/>
        <v>354.05</v>
      </c>
      <c r="G9" s="1">
        <f t="shared" si="4"/>
        <v>399.55</v>
      </c>
      <c r="H9" s="1">
        <f t="shared" si="4"/>
        <v>448.2</v>
      </c>
      <c r="I9" s="1">
        <f t="shared" si="4"/>
        <v>496.85</v>
      </c>
      <c r="J9" s="1">
        <f t="shared" si="4"/>
        <v>545.5</v>
      </c>
      <c r="K9" s="1">
        <f t="shared" si="4"/>
        <v>595.20000000000005</v>
      </c>
    </row>
    <row r="10" spans="1:11">
      <c r="B10" t="s">
        <v>26</v>
      </c>
      <c r="C10" t="s">
        <v>26</v>
      </c>
      <c r="D10" s="1">
        <f t="shared" ref="D10:K10" si="5">D4+D31</f>
        <v>276.5</v>
      </c>
      <c r="E10" s="1">
        <f t="shared" si="5"/>
        <v>331</v>
      </c>
      <c r="F10" s="1">
        <f t="shared" si="5"/>
        <v>390.5</v>
      </c>
      <c r="G10" s="1">
        <f t="shared" si="5"/>
        <v>440.5</v>
      </c>
      <c r="H10" s="1">
        <f t="shared" si="5"/>
        <v>495</v>
      </c>
      <c r="I10" s="1">
        <f t="shared" si="5"/>
        <v>549.5</v>
      </c>
      <c r="J10" s="1">
        <f t="shared" si="5"/>
        <v>604</v>
      </c>
      <c r="K10" s="1">
        <f t="shared" si="5"/>
        <v>660</v>
      </c>
    </row>
    <row r="11" spans="1:11">
      <c r="B11" t="s">
        <v>26</v>
      </c>
      <c r="C11" t="s">
        <v>27</v>
      </c>
      <c r="D11" s="1">
        <f t="shared" ref="D11:K11" si="6">D4+D32</f>
        <v>292</v>
      </c>
      <c r="E11" s="1">
        <f t="shared" si="6"/>
        <v>350.4</v>
      </c>
      <c r="F11" s="1">
        <f t="shared" si="6"/>
        <v>414.8</v>
      </c>
      <c r="G11" s="1">
        <f t="shared" si="6"/>
        <v>467.8</v>
      </c>
      <c r="H11" s="1">
        <f t="shared" si="6"/>
        <v>526.20000000000005</v>
      </c>
      <c r="I11" s="1">
        <f t="shared" si="6"/>
        <v>584.6</v>
      </c>
      <c r="J11" s="1">
        <f t="shared" si="6"/>
        <v>643</v>
      </c>
      <c r="K11" s="1">
        <f t="shared" si="6"/>
        <v>703.2</v>
      </c>
    </row>
    <row r="12" spans="1:11">
      <c r="B12" t="s">
        <v>27</v>
      </c>
      <c r="C12" t="s">
        <v>27</v>
      </c>
      <c r="D12" s="1">
        <f t="shared" ref="D12:K12" si="7">D4+D33</f>
        <v>307.5</v>
      </c>
      <c r="E12" s="1">
        <f t="shared" si="7"/>
        <v>369.79999999999995</v>
      </c>
      <c r="F12" s="1">
        <f t="shared" si="7"/>
        <v>439.1</v>
      </c>
      <c r="G12" s="1">
        <f t="shared" si="7"/>
        <v>495.1</v>
      </c>
      <c r="H12" s="1">
        <f t="shared" si="7"/>
        <v>557.4</v>
      </c>
      <c r="I12" s="1">
        <f t="shared" si="7"/>
        <v>619.70000000000005</v>
      </c>
      <c r="J12" s="1">
        <f t="shared" si="7"/>
        <v>682</v>
      </c>
      <c r="K12" s="1">
        <f t="shared" si="7"/>
        <v>746.4</v>
      </c>
    </row>
    <row r="13" spans="1:11">
      <c r="A13" t="s">
        <v>24</v>
      </c>
      <c r="B13" t="s">
        <v>25</v>
      </c>
      <c r="C13" s="2" t="s">
        <v>29</v>
      </c>
      <c r="D13" s="1">
        <f>Packages!B5</f>
        <v>268</v>
      </c>
      <c r="E13" s="1">
        <f>Packages!C5</f>
        <v>322</v>
      </c>
      <c r="F13" s="1">
        <f>Packages!D5</f>
        <v>375</v>
      </c>
      <c r="G13" s="1">
        <f>Packages!E5</f>
        <v>429</v>
      </c>
      <c r="H13" s="1">
        <f>Packages!F5</f>
        <v>483</v>
      </c>
      <c r="I13" s="1">
        <f>Packages!G5</f>
        <v>536</v>
      </c>
      <c r="J13" s="1">
        <f>Packages!H5</f>
        <v>590</v>
      </c>
      <c r="K13" s="1">
        <f>Packages!I5</f>
        <v>644</v>
      </c>
    </row>
    <row r="14" spans="1:11">
      <c r="B14" t="s">
        <v>26</v>
      </c>
      <c r="C14" s="2" t="s">
        <v>29</v>
      </c>
      <c r="D14" s="1">
        <f t="shared" ref="D14:K14" si="8">D13+D34</f>
        <v>311</v>
      </c>
      <c r="E14" s="1">
        <f t="shared" si="8"/>
        <v>375</v>
      </c>
      <c r="F14" s="1">
        <f t="shared" si="8"/>
        <v>443.5</v>
      </c>
      <c r="G14" s="1">
        <f t="shared" si="8"/>
        <v>503</v>
      </c>
      <c r="H14" s="1">
        <f t="shared" si="8"/>
        <v>567</v>
      </c>
      <c r="I14" s="1">
        <f t="shared" si="8"/>
        <v>630.5</v>
      </c>
      <c r="J14" s="1">
        <f t="shared" si="8"/>
        <v>694.5</v>
      </c>
      <c r="K14" s="1">
        <f t="shared" si="8"/>
        <v>760</v>
      </c>
    </row>
    <row r="15" spans="1:11">
      <c r="B15" t="s">
        <v>27</v>
      </c>
      <c r="C15" s="2" t="s">
        <v>29</v>
      </c>
      <c r="D15" s="1">
        <f t="shared" ref="D15:K15" si="9">D13+D35</f>
        <v>328.2</v>
      </c>
      <c r="E15" s="1">
        <f t="shared" si="9"/>
        <v>396.2</v>
      </c>
      <c r="F15" s="1">
        <f t="shared" si="9"/>
        <v>470.9</v>
      </c>
      <c r="G15" s="1">
        <f t="shared" si="9"/>
        <v>532.6</v>
      </c>
      <c r="H15" s="1">
        <f t="shared" si="9"/>
        <v>600.6</v>
      </c>
      <c r="I15" s="1">
        <f t="shared" si="9"/>
        <v>668.3</v>
      </c>
      <c r="J15" s="1">
        <f t="shared" si="9"/>
        <v>736.3</v>
      </c>
      <c r="K15" s="1">
        <f t="shared" si="9"/>
        <v>806.4</v>
      </c>
    </row>
    <row r="16" spans="1:11">
      <c r="B16" t="s">
        <v>25</v>
      </c>
      <c r="C16" s="1" t="s">
        <v>25</v>
      </c>
      <c r="D16" s="1">
        <f>D13</f>
        <v>268</v>
      </c>
      <c r="E16" s="1">
        <f t="shared" ref="E16:K16" si="10">E13</f>
        <v>322</v>
      </c>
      <c r="F16" s="1">
        <f t="shared" si="10"/>
        <v>375</v>
      </c>
      <c r="G16" s="1">
        <f t="shared" si="10"/>
        <v>429</v>
      </c>
      <c r="H16" s="1">
        <f t="shared" si="10"/>
        <v>483</v>
      </c>
      <c r="I16" s="1">
        <f t="shared" si="10"/>
        <v>536</v>
      </c>
      <c r="J16" s="1">
        <f t="shared" si="10"/>
        <v>590</v>
      </c>
      <c r="K16" s="1">
        <f t="shared" si="10"/>
        <v>644</v>
      </c>
    </row>
    <row r="17" spans="2:11">
      <c r="B17" t="s">
        <v>25</v>
      </c>
      <c r="C17" t="s">
        <v>26</v>
      </c>
      <c r="D17" s="1">
        <f t="shared" ref="D17:K17" si="11">D13+D36</f>
        <v>311.75</v>
      </c>
      <c r="E17" s="1">
        <f t="shared" si="11"/>
        <v>377.25</v>
      </c>
      <c r="F17" s="1">
        <f t="shared" si="11"/>
        <v>441.75</v>
      </c>
      <c r="G17" s="1">
        <f t="shared" si="11"/>
        <v>507</v>
      </c>
      <c r="H17" s="1">
        <f t="shared" si="11"/>
        <v>572.25</v>
      </c>
      <c r="I17" s="1">
        <f t="shared" si="11"/>
        <v>636.75</v>
      </c>
      <c r="J17" s="1">
        <f t="shared" si="11"/>
        <v>702</v>
      </c>
      <c r="K17" s="1">
        <f t="shared" si="11"/>
        <v>767.25</v>
      </c>
    </row>
    <row r="18" spans="2:11">
      <c r="B18" t="s">
        <v>25</v>
      </c>
      <c r="C18" t="s">
        <v>27</v>
      </c>
      <c r="D18" s="1">
        <f t="shared" ref="D18:K18" si="12">D13+D37</f>
        <v>329.25</v>
      </c>
      <c r="E18" s="1">
        <f t="shared" si="12"/>
        <v>399.35</v>
      </c>
      <c r="F18" s="1">
        <f t="shared" si="12"/>
        <v>468.45</v>
      </c>
      <c r="G18" s="1">
        <f t="shared" si="12"/>
        <v>538.20000000000005</v>
      </c>
      <c r="H18" s="1">
        <f t="shared" si="12"/>
        <v>607.95000000000005</v>
      </c>
      <c r="I18" s="1">
        <f t="shared" si="12"/>
        <v>677.05</v>
      </c>
      <c r="J18" s="1">
        <f t="shared" si="12"/>
        <v>746.8</v>
      </c>
      <c r="K18" s="1">
        <f t="shared" si="12"/>
        <v>816.55</v>
      </c>
    </row>
    <row r="19" spans="2:11">
      <c r="B19" t="s">
        <v>28</v>
      </c>
      <c r="C19" s="1" t="s">
        <v>30</v>
      </c>
      <c r="D19" s="1">
        <f>Packages!B6</f>
        <v>354</v>
      </c>
      <c r="E19" s="1">
        <f>Packages!C6</f>
        <v>428</v>
      </c>
      <c r="F19" s="1">
        <f>Packages!D6</f>
        <v>512</v>
      </c>
      <c r="G19" s="1">
        <f>Packages!E6</f>
        <v>577</v>
      </c>
      <c r="H19" s="1">
        <f>Packages!F6</f>
        <v>651</v>
      </c>
      <c r="I19" s="1">
        <f>Packages!G6</f>
        <v>725</v>
      </c>
      <c r="J19" s="1">
        <f>Packages!H6</f>
        <v>799</v>
      </c>
      <c r="K19" s="1">
        <f>Packages!I6</f>
        <v>876</v>
      </c>
    </row>
    <row r="20" spans="2:11">
      <c r="B20" t="s">
        <v>26</v>
      </c>
      <c r="C20" t="s">
        <v>26</v>
      </c>
      <c r="D20" s="1">
        <f t="shared" ref="D20:K20" si="13">D13+D38</f>
        <v>355.5</v>
      </c>
      <c r="E20" s="1">
        <f t="shared" si="13"/>
        <v>432.5</v>
      </c>
      <c r="F20" s="1">
        <f t="shared" si="13"/>
        <v>508.5</v>
      </c>
      <c r="G20" s="1">
        <f t="shared" si="13"/>
        <v>585</v>
      </c>
      <c r="H20" s="1">
        <f t="shared" si="13"/>
        <v>661.5</v>
      </c>
      <c r="I20" s="1">
        <f t="shared" si="13"/>
        <v>737.5</v>
      </c>
      <c r="J20" s="1">
        <f t="shared" si="13"/>
        <v>814</v>
      </c>
      <c r="K20" s="1">
        <f t="shared" si="13"/>
        <v>890.5</v>
      </c>
    </row>
    <row r="21" spans="2:11">
      <c r="B21" t="s">
        <v>26</v>
      </c>
      <c r="C21" t="s">
        <v>27</v>
      </c>
      <c r="D21" s="1">
        <f t="shared" ref="D21:K21" si="14">D13+D39</f>
        <v>373</v>
      </c>
      <c r="E21" s="1">
        <f t="shared" si="14"/>
        <v>454.6</v>
      </c>
      <c r="F21" s="1">
        <f t="shared" si="14"/>
        <v>535.20000000000005</v>
      </c>
      <c r="G21" s="1">
        <f t="shared" si="14"/>
        <v>616.20000000000005</v>
      </c>
      <c r="H21" s="1">
        <f t="shared" si="14"/>
        <v>697.2</v>
      </c>
      <c r="I21" s="1">
        <f t="shared" si="14"/>
        <v>777.8</v>
      </c>
      <c r="J21" s="1">
        <f t="shared" si="14"/>
        <v>858.8</v>
      </c>
      <c r="K21" s="1">
        <f t="shared" si="14"/>
        <v>939.8</v>
      </c>
    </row>
    <row r="22" spans="2:11">
      <c r="B22" t="s">
        <v>26</v>
      </c>
      <c r="C22" s="1" t="s">
        <v>30</v>
      </c>
      <c r="D22" s="1">
        <f t="shared" ref="D22:K22" si="15">D13+D40</f>
        <v>399.25</v>
      </c>
      <c r="E22" s="1">
        <f t="shared" si="15"/>
        <v>487.75</v>
      </c>
      <c r="F22" s="1">
        <f t="shared" si="15"/>
        <v>575.25</v>
      </c>
      <c r="G22" s="1">
        <f t="shared" si="15"/>
        <v>663</v>
      </c>
      <c r="H22" s="1">
        <f t="shared" si="15"/>
        <v>750.75</v>
      </c>
      <c r="I22" s="1">
        <f t="shared" si="15"/>
        <v>838.25</v>
      </c>
      <c r="J22" s="1">
        <f t="shared" si="15"/>
        <v>926</v>
      </c>
      <c r="K22" s="1">
        <f t="shared" si="15"/>
        <v>1013.75</v>
      </c>
    </row>
    <row r="23" spans="2:11">
      <c r="B23" t="s">
        <v>27</v>
      </c>
      <c r="C23" t="s">
        <v>27</v>
      </c>
      <c r="D23" s="1">
        <f t="shared" ref="D23:K23" si="16">D13+D41</f>
        <v>390.5</v>
      </c>
      <c r="E23" s="1">
        <f t="shared" si="16"/>
        <v>476.7</v>
      </c>
      <c r="F23" s="1">
        <f t="shared" si="16"/>
        <v>561.9</v>
      </c>
      <c r="G23" s="1">
        <f t="shared" si="16"/>
        <v>647.4</v>
      </c>
      <c r="H23" s="1">
        <f t="shared" si="16"/>
        <v>732.9</v>
      </c>
      <c r="I23" s="1">
        <f t="shared" si="16"/>
        <v>818.09999999999991</v>
      </c>
      <c r="J23" s="1">
        <f t="shared" si="16"/>
        <v>903.59999999999991</v>
      </c>
      <c r="K23" s="1">
        <f t="shared" si="16"/>
        <v>989.09999999999991</v>
      </c>
    </row>
    <row r="24" spans="2:11">
      <c r="B24" t="s">
        <v>27</v>
      </c>
      <c r="C24" s="1" t="s">
        <v>30</v>
      </c>
      <c r="D24" s="1">
        <f t="shared" ref="D24:K24" si="17">D13+D42</f>
        <v>416.75</v>
      </c>
      <c r="E24" s="1">
        <f t="shared" si="17"/>
        <v>509.85</v>
      </c>
      <c r="F24" s="1">
        <f t="shared" si="17"/>
        <v>601.95000000000005</v>
      </c>
      <c r="G24" s="1">
        <f t="shared" si="17"/>
        <v>694.2</v>
      </c>
      <c r="H24" s="1">
        <f t="shared" si="17"/>
        <v>786.45</v>
      </c>
      <c r="I24" s="1">
        <f t="shared" si="17"/>
        <v>878.55</v>
      </c>
      <c r="J24" s="1">
        <f t="shared" si="17"/>
        <v>970.8</v>
      </c>
      <c r="K24" s="1">
        <f t="shared" si="17"/>
        <v>1063.05</v>
      </c>
    </row>
    <row r="25" spans="2:11">
      <c r="B25" t="s">
        <v>30</v>
      </c>
      <c r="C25" s="1" t="s">
        <v>30</v>
      </c>
      <c r="D25" s="1">
        <f>Packages!B7</f>
        <v>443</v>
      </c>
      <c r="E25" s="1">
        <f>Packages!C7</f>
        <v>543</v>
      </c>
      <c r="F25" s="1">
        <f>Packages!D7</f>
        <v>642</v>
      </c>
      <c r="G25" s="1">
        <f>Packages!E7</f>
        <v>741</v>
      </c>
      <c r="H25" s="1">
        <f>Packages!F7</f>
        <v>840</v>
      </c>
      <c r="I25" s="1">
        <f>Packages!G7</f>
        <v>939</v>
      </c>
      <c r="J25" s="1">
        <f>Packages!H7</f>
        <v>1038</v>
      </c>
      <c r="K25" s="1">
        <f>Packages!I7</f>
        <v>1137</v>
      </c>
    </row>
    <row r="27" spans="2:11" hidden="1">
      <c r="D27" s="9">
        <f>(Packages!B5-Packages!B4)*0.5</f>
        <v>34.5</v>
      </c>
      <c r="E27" s="9">
        <f>(Packages!C5-Packages!C4)*0.5</f>
        <v>44</v>
      </c>
      <c r="F27" s="9">
        <f>(Packages!D5-Packages!D4)*0.5</f>
        <v>53</v>
      </c>
      <c r="G27" s="9">
        <f>(Packages!E5-Packages!E4)*0.5</f>
        <v>62.5</v>
      </c>
      <c r="H27" s="9">
        <f>(Packages!F5-Packages!F4)*0.5</f>
        <v>72</v>
      </c>
      <c r="I27" s="9">
        <f>(Packages!G5-Packages!G4)*0.5</f>
        <v>81</v>
      </c>
      <c r="J27" s="9">
        <f>(Packages!H5-Packages!H4)*0.5</f>
        <v>90.5</v>
      </c>
      <c r="K27" s="9">
        <f>(Packages!I5-Packages!I4)*0.5</f>
        <v>100</v>
      </c>
    </row>
    <row r="28" spans="2:11" hidden="1">
      <c r="C28" s="4"/>
      <c r="D28" s="9">
        <f>(Packages!B5-Packages!B4)*0.7</f>
        <v>48.3</v>
      </c>
      <c r="E28" s="9">
        <f>(Packages!C5-Packages!C4)*0.7</f>
        <v>61.599999999999994</v>
      </c>
      <c r="F28" s="9">
        <f>(Packages!D5-Packages!D4)*0.7</f>
        <v>74.199999999999989</v>
      </c>
      <c r="G28" s="9">
        <f>(Packages!E5-Packages!E4)*0.7</f>
        <v>87.5</v>
      </c>
      <c r="H28" s="9">
        <f>(Packages!F5-Packages!F4)*0.7</f>
        <v>100.8</v>
      </c>
      <c r="I28" s="9">
        <f>(Packages!G5-Packages!G4)*0.7</f>
        <v>113.39999999999999</v>
      </c>
      <c r="J28" s="9">
        <f>(Packages!H5-Packages!H4)*0.7</f>
        <v>126.69999999999999</v>
      </c>
      <c r="K28" s="9">
        <f>(Packages!I5-Packages!I4)*0.7</f>
        <v>140</v>
      </c>
    </row>
    <row r="29" spans="2:11" hidden="1">
      <c r="B29" s="3"/>
      <c r="C29" s="3"/>
      <c r="D29" s="10">
        <f>(Packages!B6-Packages!B4)*0.5*0.5</f>
        <v>38.75</v>
      </c>
      <c r="E29" s="10">
        <f>(Packages!C6-Packages!C4)*0.5*0.5</f>
        <v>48.5</v>
      </c>
      <c r="F29" s="10">
        <f>(Packages!D6-Packages!D4)*0.5*0.5</f>
        <v>60.75</v>
      </c>
      <c r="G29" s="10">
        <f>(Packages!E6-Packages!E4)*0.5*0.5</f>
        <v>68.25</v>
      </c>
      <c r="H29" s="10">
        <f>(Packages!F6-Packages!F4)*0.5*0.5</f>
        <v>78</v>
      </c>
      <c r="I29" s="10">
        <f>(Packages!G6-Packages!G4)*0.5*0.5</f>
        <v>87.75</v>
      </c>
      <c r="J29" s="10">
        <f>(Packages!H6-Packages!H4)*0.5*0.5</f>
        <v>97.5</v>
      </c>
      <c r="K29" s="10">
        <f>(Packages!I6-Packages!I4)*0.5*0.5</f>
        <v>108</v>
      </c>
    </row>
    <row r="30" spans="2:11" hidden="1">
      <c r="B30" s="3"/>
      <c r="C30" s="3"/>
      <c r="D30" s="10">
        <f>(Packages!B6-Packages!B4)*0.5*0.7</f>
        <v>54.25</v>
      </c>
      <c r="E30" s="10">
        <f>(Packages!C6-Packages!C4)*0.5*0.7</f>
        <v>67.899999999999991</v>
      </c>
      <c r="F30" s="10">
        <f>(Packages!D6-Packages!D4)*0.5*0.7</f>
        <v>85.05</v>
      </c>
      <c r="G30" s="10">
        <f>(Packages!E6-Packages!E4)*0.5*0.7</f>
        <v>95.55</v>
      </c>
      <c r="H30" s="10">
        <f>(Packages!F6-Packages!F4)*0.5*0.7</f>
        <v>109.19999999999999</v>
      </c>
      <c r="I30" s="10">
        <f>(Packages!G6-Packages!G4)*0.5*0.7</f>
        <v>122.85</v>
      </c>
      <c r="J30" s="10">
        <f>(Packages!H6-Packages!H4)*0.5*0.7</f>
        <v>136.5</v>
      </c>
      <c r="K30" s="10">
        <f>(Packages!I6-Packages!I4)*0.5*0.7</f>
        <v>151.19999999999999</v>
      </c>
    </row>
    <row r="31" spans="2:11" hidden="1">
      <c r="B31" s="3"/>
      <c r="C31" s="3"/>
      <c r="D31" s="10">
        <f>(Packages!B6-Packages!B4)*0.5*0.5+(Packages!B6-Packages!B4)*0.5*0.5</f>
        <v>77.5</v>
      </c>
      <c r="E31" s="10">
        <f>(Packages!C6-Packages!C4)*0.5*0.5+(Packages!C6-Packages!C4)*0.5*0.5</f>
        <v>97</v>
      </c>
      <c r="F31" s="10">
        <f>(Packages!D6-Packages!D4)*0.5*0.5+(Packages!D6-Packages!D4)*0.5*0.5</f>
        <v>121.5</v>
      </c>
      <c r="G31" s="10">
        <f>(Packages!E6-Packages!E4)*0.5*0.5+(Packages!E6-Packages!E4)*0.5*0.5</f>
        <v>136.5</v>
      </c>
      <c r="H31" s="10">
        <f>(Packages!F6-Packages!F4)*0.5*0.5+(Packages!F6-Packages!F4)*0.5*0.5</f>
        <v>156</v>
      </c>
      <c r="I31" s="10">
        <f>(Packages!G6-Packages!G4)*0.5*0.5+(Packages!G6-Packages!G4)*0.5*0.5</f>
        <v>175.5</v>
      </c>
      <c r="J31" s="10">
        <f>(Packages!H6-Packages!H4)*0.5*0.5+(Packages!H6-Packages!H4)*0.5*0.5</f>
        <v>195</v>
      </c>
      <c r="K31" s="10">
        <f>(Packages!I6-Packages!I4)*0.5*0.5+(Packages!I6-Packages!I4)*0.5*0.5</f>
        <v>216</v>
      </c>
    </row>
    <row r="32" spans="2:11" hidden="1">
      <c r="B32" s="3"/>
      <c r="C32" s="3"/>
      <c r="D32" s="10">
        <f>(Packages!B6-Packages!B4)*0.5*0.5+(Packages!B6-Packages!B4)*0.5*0.7</f>
        <v>93</v>
      </c>
      <c r="E32" s="10">
        <f>(Packages!C6-Packages!C4)*0.5*0.5+(Packages!C6-Packages!C4)*0.5*0.7</f>
        <v>116.39999999999999</v>
      </c>
      <c r="F32" s="10">
        <f>(Packages!D6-Packages!D4)*0.5*0.5+(Packages!D6-Packages!D4)*0.5*0.7</f>
        <v>145.80000000000001</v>
      </c>
      <c r="G32" s="10">
        <f>(Packages!E6-Packages!E4)*0.5*0.5+(Packages!E6-Packages!E4)*0.5*0.7</f>
        <v>163.80000000000001</v>
      </c>
      <c r="H32" s="10">
        <f>(Packages!F6-Packages!F4)*0.5*0.5+(Packages!F6-Packages!F4)*0.5*0.7</f>
        <v>187.2</v>
      </c>
      <c r="I32" s="10">
        <f>(Packages!G6-Packages!G4)*0.5*0.5+(Packages!G6-Packages!G4)*0.5*0.7</f>
        <v>210.6</v>
      </c>
      <c r="J32" s="10">
        <f>(Packages!H6-Packages!H4)*0.5*0.5+(Packages!H6-Packages!H4)*0.5*0.7</f>
        <v>234</v>
      </c>
      <c r="K32" s="10">
        <f>(Packages!I6-Packages!I4)*0.5*0.5+(Packages!I6-Packages!I4)*0.5*0.7</f>
        <v>259.2</v>
      </c>
    </row>
    <row r="33" spans="2:11" hidden="1">
      <c r="B33" s="3"/>
      <c r="C33" s="3"/>
      <c r="D33" s="10">
        <f>(Packages!B6-Packages!B4)*0.5*0.7+(Packages!B6-Packages!B4)*0.5*0.7</f>
        <v>108.5</v>
      </c>
      <c r="E33" s="10">
        <f>(Packages!C6-Packages!C4)*0.5*0.7+(Packages!C6-Packages!C4)*0.5*0.7</f>
        <v>135.79999999999998</v>
      </c>
      <c r="F33" s="10">
        <f>(Packages!D6-Packages!D4)*0.5*0.7+(Packages!D6-Packages!D4)*0.5*0.7</f>
        <v>170.1</v>
      </c>
      <c r="G33" s="10">
        <f>(Packages!E6-Packages!E4)*0.5*0.7+(Packages!E6-Packages!E4)*0.5*0.7</f>
        <v>191.1</v>
      </c>
      <c r="H33" s="10">
        <f>(Packages!F6-Packages!F4)*0.5*0.7+(Packages!F6-Packages!F4)*0.5*0.7</f>
        <v>218.39999999999998</v>
      </c>
      <c r="I33" s="10">
        <f>(Packages!G6-Packages!G4)*0.5*0.7+(Packages!G6-Packages!G4)*0.5*0.7</f>
        <v>245.7</v>
      </c>
      <c r="J33" s="10">
        <f>(Packages!H6-Packages!H4)*0.5*0.7+(Packages!H6-Packages!H4)*0.5*0.7</f>
        <v>273</v>
      </c>
      <c r="K33" s="10">
        <f>(Packages!I6-Packages!I4)*0.5*0.7+(Packages!I6-Packages!I4)*0.5*0.7</f>
        <v>302.39999999999998</v>
      </c>
    </row>
    <row r="34" spans="2:11" hidden="1">
      <c r="B34" s="3"/>
      <c r="C34" s="3"/>
      <c r="D34" s="10">
        <f>(Packages!B6-Packages!B5)*0.5</f>
        <v>43</v>
      </c>
      <c r="E34" s="10">
        <f>(Packages!C6-Packages!C5)*0.5</f>
        <v>53</v>
      </c>
      <c r="F34" s="10">
        <f>(Packages!D6-Packages!D5)*0.5</f>
        <v>68.5</v>
      </c>
      <c r="G34" s="10">
        <f>(Packages!E6-Packages!E5)*0.5</f>
        <v>74</v>
      </c>
      <c r="H34" s="10">
        <f>(Packages!F6-Packages!F5)*0.5</f>
        <v>84</v>
      </c>
      <c r="I34" s="10">
        <f>(Packages!G6-Packages!G5)*0.5</f>
        <v>94.5</v>
      </c>
      <c r="J34" s="10">
        <f>(Packages!H6-Packages!H5)*0.5</f>
        <v>104.5</v>
      </c>
      <c r="K34" s="10">
        <f>(Packages!I6-Packages!I5)*0.5</f>
        <v>116</v>
      </c>
    </row>
    <row r="35" spans="2:11" hidden="1">
      <c r="B35" s="4"/>
      <c r="C35" s="3"/>
      <c r="D35" s="10">
        <f>(Packages!B6-Packages!B5)*0.7</f>
        <v>60.199999999999996</v>
      </c>
      <c r="E35" s="10">
        <f>(Packages!C6-Packages!C5)*0.7</f>
        <v>74.199999999999989</v>
      </c>
      <c r="F35" s="10">
        <f>(Packages!D6-Packages!D5)*0.7</f>
        <v>95.899999999999991</v>
      </c>
      <c r="G35" s="10">
        <f>(Packages!E6-Packages!E5)*0.7</f>
        <v>103.6</v>
      </c>
      <c r="H35" s="10">
        <f>(Packages!F6-Packages!F5)*0.7</f>
        <v>117.6</v>
      </c>
      <c r="I35" s="10">
        <f>(Packages!G6-Packages!G5)*0.7</f>
        <v>132.29999999999998</v>
      </c>
      <c r="J35" s="10">
        <f>(Packages!H6-Packages!H5)*0.7</f>
        <v>146.29999999999998</v>
      </c>
      <c r="K35" s="10">
        <f>(Packages!I6-Packages!I5)*0.7</f>
        <v>162.39999999999998</v>
      </c>
    </row>
    <row r="36" spans="2:11" ht="16.149999999999999" hidden="1" customHeight="1">
      <c r="B36" s="4"/>
      <c r="C36" s="3"/>
      <c r="D36" s="10">
        <f>(Packages!B7-Packages!B5)*0.5*0.5</f>
        <v>43.75</v>
      </c>
      <c r="E36" s="10">
        <f>(Packages!C7-Packages!C5)*0.5*0.5</f>
        <v>55.25</v>
      </c>
      <c r="F36" s="10">
        <f>(Packages!D7-Packages!D5)*0.5*0.5</f>
        <v>66.75</v>
      </c>
      <c r="G36" s="10">
        <f>(Packages!E7-Packages!E5)*0.5*0.5</f>
        <v>78</v>
      </c>
      <c r="H36" s="10">
        <f>(Packages!F7-Packages!F5)*0.5*0.5</f>
        <v>89.25</v>
      </c>
      <c r="I36" s="10">
        <f>(Packages!G7-Packages!G5)*0.5*0.5</f>
        <v>100.75</v>
      </c>
      <c r="J36" s="10">
        <f>(Packages!H7-Packages!H5)*0.5*0.5</f>
        <v>112</v>
      </c>
      <c r="K36" s="10">
        <f>(Packages!I7-Packages!I5)*0.5*0.5</f>
        <v>123.25</v>
      </c>
    </row>
    <row r="37" spans="2:11" ht="13.9" hidden="1" customHeight="1">
      <c r="B37" s="4"/>
      <c r="C37" s="3"/>
      <c r="D37" s="10">
        <f>(Packages!B7-Packages!B5)*0.5*0.7</f>
        <v>61.249999999999993</v>
      </c>
      <c r="E37" s="10">
        <f>(Packages!C7-Packages!C5)*0.5*0.7</f>
        <v>77.349999999999994</v>
      </c>
      <c r="F37" s="10">
        <f>(Packages!D7-Packages!D5)*0.5*0.7</f>
        <v>93.449999999999989</v>
      </c>
      <c r="G37" s="10">
        <f>(Packages!E7-Packages!E5)*0.5*0.7</f>
        <v>109.19999999999999</v>
      </c>
      <c r="H37" s="10">
        <f>(Packages!F7-Packages!F5)*0.5*0.7</f>
        <v>124.94999999999999</v>
      </c>
      <c r="I37" s="10">
        <f>(Packages!G7-Packages!G5)*0.5*0.7</f>
        <v>141.04999999999998</v>
      </c>
      <c r="J37" s="10">
        <f>(Packages!H7-Packages!H5)*0.5*0.7</f>
        <v>156.79999999999998</v>
      </c>
      <c r="K37" s="10">
        <f>(Packages!I7-Packages!I5)*0.5*0.7</f>
        <v>172.54999999999998</v>
      </c>
    </row>
    <row r="38" spans="2:11" hidden="1">
      <c r="D38" s="9">
        <f>(Packages!B7-Packages!B5)*0.5*0.5+(Packages!B7-Packages!B5)*0.5*0.5</f>
        <v>87.5</v>
      </c>
      <c r="E38" s="9">
        <f>(Packages!C7-Packages!C5)*0.5*0.5+(Packages!C7-Packages!C5)*0.5*0.5</f>
        <v>110.5</v>
      </c>
      <c r="F38" s="9">
        <f>(Packages!D7-Packages!D5)*0.5*0.5+(Packages!D7-Packages!D5)*0.5*0.5</f>
        <v>133.5</v>
      </c>
      <c r="G38" s="9">
        <f>(Packages!E7-Packages!E5)*0.5*0.5+(Packages!E7-Packages!E5)*0.5*0.5</f>
        <v>156</v>
      </c>
      <c r="H38" s="9">
        <f>(Packages!F7-Packages!F5)*0.5*0.5+(Packages!F7-Packages!F5)*0.5*0.5</f>
        <v>178.5</v>
      </c>
      <c r="I38" s="9">
        <f>(Packages!G7-Packages!G5)*0.5*0.5+(Packages!G7-Packages!G5)*0.5*0.5</f>
        <v>201.5</v>
      </c>
      <c r="J38" s="9">
        <f>(Packages!H7-Packages!H5)*0.5*0.5+(Packages!H7-Packages!H5)*0.5*0.5</f>
        <v>224</v>
      </c>
      <c r="K38" s="9">
        <f>(Packages!I7-Packages!I5)*0.5*0.5+(Packages!I7-Packages!I5)*0.5*0.5</f>
        <v>246.5</v>
      </c>
    </row>
    <row r="39" spans="2:11" hidden="1">
      <c r="D39" s="9">
        <f>(Packages!B7-Packages!B5)*0.5*0.5+(Packages!B7-Packages!B5)*0.5*0.7</f>
        <v>105</v>
      </c>
      <c r="E39" s="9">
        <f>(Packages!C7-Packages!C5)*0.5*0.5+(Packages!C7-Packages!C5)*0.5*0.7</f>
        <v>132.6</v>
      </c>
      <c r="F39" s="9">
        <f>(Packages!D7-Packages!D5)*0.5*0.5+(Packages!D7-Packages!D5)*0.5*0.7</f>
        <v>160.19999999999999</v>
      </c>
      <c r="G39" s="9">
        <f>(Packages!E7-Packages!E5)*0.5*0.5+(Packages!E7-Packages!E5)*0.5*0.7</f>
        <v>187.2</v>
      </c>
      <c r="H39" s="9">
        <f>(Packages!F7-Packages!F5)*0.5*0.5+(Packages!F7-Packages!F5)*0.5*0.7</f>
        <v>214.2</v>
      </c>
      <c r="I39" s="9">
        <f>(Packages!G7-Packages!G5)*0.5*0.5+(Packages!G7-Packages!G5)*0.5*0.7</f>
        <v>241.79999999999998</v>
      </c>
      <c r="J39" s="9">
        <f>(Packages!H7-Packages!H5)*0.5*0.5+(Packages!H7-Packages!H5)*0.5*0.7</f>
        <v>268.79999999999995</v>
      </c>
      <c r="K39" s="9">
        <f>(Packages!I7-Packages!I5)*0.5*0.5+(Packages!I7-Packages!I5)*0.5*0.7</f>
        <v>295.79999999999995</v>
      </c>
    </row>
    <row r="40" spans="2:11" hidden="1">
      <c r="D40" s="9">
        <f>(Packages!B7-Packages!B5)*0.5*0.5+(Packages!B7-Packages!B5)*0.5</f>
        <v>131.25</v>
      </c>
      <c r="E40" s="9">
        <f>(Packages!C7-Packages!C5)*0.5*0.5+(Packages!C7-Packages!C5)*0.5</f>
        <v>165.75</v>
      </c>
      <c r="F40" s="9">
        <f>(Packages!D7-Packages!D5)*0.5*0.5+(Packages!D7-Packages!D5)*0.5</f>
        <v>200.25</v>
      </c>
      <c r="G40" s="9">
        <f>(Packages!E7-Packages!E5)*0.5*0.5+(Packages!E7-Packages!E5)*0.5</f>
        <v>234</v>
      </c>
      <c r="H40" s="9">
        <f>(Packages!F7-Packages!F5)*0.5*0.5+(Packages!F7-Packages!F5)*0.5</f>
        <v>267.75</v>
      </c>
      <c r="I40" s="9">
        <f>(Packages!G7-Packages!G5)*0.5*0.5+(Packages!G7-Packages!G5)*0.5</f>
        <v>302.25</v>
      </c>
      <c r="J40" s="9">
        <f>(Packages!H7-Packages!H5)*0.5*0.5+(Packages!H7-Packages!H5)*0.5</f>
        <v>336</v>
      </c>
      <c r="K40" s="9">
        <f>(Packages!I7-Packages!I5)*0.5*0.5+(Packages!I7-Packages!I5)*0.5</f>
        <v>369.75</v>
      </c>
    </row>
    <row r="41" spans="2:11" hidden="1">
      <c r="D41" s="9">
        <f>(Packages!B7-Packages!B5)*0.5*0.7+(Packages!B7-Packages!B5)*0.5*0.7</f>
        <v>122.49999999999999</v>
      </c>
      <c r="E41" s="9">
        <f>(Packages!C7-Packages!C5)*0.5*0.7+(Packages!C7-Packages!C5)*0.5*0.7</f>
        <v>154.69999999999999</v>
      </c>
      <c r="F41" s="9">
        <f>(Packages!D7-Packages!D5)*0.5*0.7+(Packages!D7-Packages!D5)*0.5*0.7</f>
        <v>186.89999999999998</v>
      </c>
      <c r="G41" s="9">
        <f>(Packages!E7-Packages!E5)*0.5*0.7+(Packages!E7-Packages!E5)*0.5*0.7</f>
        <v>218.39999999999998</v>
      </c>
      <c r="H41" s="9">
        <f>(Packages!F7-Packages!F5)*0.5*0.7+(Packages!F7-Packages!F5)*0.5*0.7</f>
        <v>249.89999999999998</v>
      </c>
      <c r="I41" s="9">
        <f>(Packages!G7-Packages!G5)*0.5*0.7+(Packages!G7-Packages!G5)*0.5*0.7</f>
        <v>282.09999999999997</v>
      </c>
      <c r="J41" s="9">
        <f>(Packages!H7-Packages!H5)*0.5*0.7+(Packages!H7-Packages!H5)*0.5*0.7</f>
        <v>313.59999999999997</v>
      </c>
      <c r="K41" s="9">
        <f>(Packages!I7-Packages!I5)*0.5*0.7+(Packages!I7-Packages!I5)*0.5*0.7</f>
        <v>345.09999999999997</v>
      </c>
    </row>
    <row r="42" spans="2:11" hidden="1">
      <c r="D42" s="9">
        <f>(Packages!B7-Packages!B5)*0.5*0.7+(Packages!B7-Packages!B5)*0.5</f>
        <v>148.75</v>
      </c>
      <c r="E42" s="9">
        <f>(Packages!C7-Packages!C5)*0.5*0.7+(Packages!C7-Packages!C5)*0.5</f>
        <v>187.85</v>
      </c>
      <c r="F42" s="9">
        <f>(Packages!D7-Packages!D5)*0.5*0.7+(Packages!D7-Packages!D5)*0.5</f>
        <v>226.95</v>
      </c>
      <c r="G42" s="9">
        <f>(Packages!E7-Packages!E5)*0.5*0.7+(Packages!E7-Packages!E5)*0.5</f>
        <v>265.2</v>
      </c>
      <c r="H42" s="9">
        <f>(Packages!F7-Packages!F5)*0.5*0.7+(Packages!F7-Packages!F5)*0.5</f>
        <v>303.45</v>
      </c>
      <c r="I42" s="9">
        <f>(Packages!G7-Packages!G5)*0.5*0.7+(Packages!G7-Packages!G5)*0.5</f>
        <v>342.54999999999995</v>
      </c>
      <c r="J42" s="9">
        <f>(Packages!H7-Packages!H5)*0.5*0.7+(Packages!H7-Packages!H5)*0.5</f>
        <v>380.79999999999995</v>
      </c>
      <c r="K42" s="9">
        <f>(Packages!I7-Packages!I5)*0.5*0.7+(Packages!I7-Packages!I5)*0.5</f>
        <v>419.04999999999995</v>
      </c>
    </row>
    <row r="43" spans="2:11">
      <c r="D43" s="9"/>
      <c r="E43" s="9"/>
      <c r="F43" s="9"/>
      <c r="G43" s="9"/>
      <c r="H43" s="9"/>
      <c r="I43" s="9"/>
      <c r="J43" s="9"/>
      <c r="K43" s="9"/>
    </row>
  </sheetData>
  <sheetProtection algorithmName="SHA-512" hashValue="xDc7VlEDIz0t8V+PRvmeMA2stX4QRFRuc3t0fV3kO+b3N1So64CqKnHFe+EDcmTlimpAWK0FjL+Kx8CUyk2pUw==" saltValue="F87X5yISbAJzoWVFxeLQWw==" spinCount="100000" sheet="1" objects="1" scenarios="1"/>
  <mergeCells count="1">
    <mergeCell ref="A1:K1"/>
  </mergeCells>
  <pageMargins left="0.7" right="0.7" top="0.75" bottom="0.75" header="0.3" footer="0.3"/>
  <pageSetup paperSize="9" scale="7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71"/>
  <sheetViews>
    <sheetView showGridLines="0" view="pageBreakPreview" topLeftCell="A16" zoomScaleNormal="100" zoomScaleSheetLayoutView="100" workbookViewId="0">
      <selection activeCell="A23" sqref="A23"/>
    </sheetView>
  </sheetViews>
  <sheetFormatPr defaultRowHeight="14.25"/>
  <cols>
    <col min="1" max="1" width="14.75" bestFit="1" customWidth="1"/>
    <col min="2" max="2" width="11.75" customWidth="1"/>
    <col min="3" max="3" width="12.75" customWidth="1"/>
    <col min="4" max="4" width="12.625" customWidth="1"/>
    <col min="5" max="9" width="9.125" bestFit="1" customWidth="1"/>
    <col min="10" max="12" width="10.625" bestFit="1" customWidth="1"/>
    <col min="13" max="15" width="3.75" hidden="1" customWidth="1"/>
    <col min="16" max="16" width="6" hidden="1" customWidth="1"/>
    <col min="17" max="19" width="8.75" hidden="1" customWidth="1"/>
    <col min="20" max="20" width="9.125" hidden="1" customWidth="1"/>
    <col min="21" max="21" width="9.5" hidden="1" customWidth="1"/>
    <col min="22" max="22" width="11.25" hidden="1" customWidth="1"/>
    <col min="23" max="23" width="14" hidden="1" customWidth="1"/>
    <col min="24" max="24" width="14.75" hidden="1" customWidth="1"/>
  </cols>
  <sheetData>
    <row r="2" spans="1:24">
      <c r="A2" s="16" t="s">
        <v>20</v>
      </c>
      <c r="B2" s="16" t="s">
        <v>31</v>
      </c>
      <c r="C2" s="16" t="s">
        <v>22</v>
      </c>
      <c r="D2" s="16" t="s">
        <v>32</v>
      </c>
      <c r="E2" s="12" t="s">
        <v>2</v>
      </c>
      <c r="F2" s="12" t="s">
        <v>0</v>
      </c>
      <c r="G2" s="12" t="s">
        <v>1</v>
      </c>
      <c r="H2" s="12" t="s">
        <v>3</v>
      </c>
      <c r="I2" s="12" t="s">
        <v>4</v>
      </c>
      <c r="J2" s="12" t="s">
        <v>5</v>
      </c>
      <c r="K2" s="12" t="s">
        <v>6</v>
      </c>
      <c r="L2" s="12" t="s">
        <v>7</v>
      </c>
    </row>
    <row r="3" spans="1:24">
      <c r="A3" s="16" t="s">
        <v>23</v>
      </c>
      <c r="B3" s="11" t="s">
        <v>25</v>
      </c>
      <c r="C3" s="11" t="s">
        <v>25</v>
      </c>
      <c r="D3" s="11" t="s">
        <v>25</v>
      </c>
      <c r="E3" s="13">
        <f>Packages!B$4+Q3</f>
        <v>199</v>
      </c>
      <c r="F3" s="13">
        <f>Packages!C$4+R3</f>
        <v>234</v>
      </c>
      <c r="G3" s="13">
        <f>Packages!D$4+S3</f>
        <v>269</v>
      </c>
      <c r="H3" s="13">
        <f>Packages!E$4+T3</f>
        <v>304</v>
      </c>
      <c r="I3" s="13">
        <f>Packages!F$4+U3</f>
        <v>339</v>
      </c>
      <c r="J3" s="13">
        <f>Packages!G$4+V3</f>
        <v>374</v>
      </c>
      <c r="K3" s="13">
        <f>Packages!H$4+W3</f>
        <v>409</v>
      </c>
      <c r="L3" s="13">
        <f>Packages!I$4+X3</f>
        <v>444</v>
      </c>
      <c r="M3">
        <f t="shared" ref="M3:M42" si="0">IF(B3="0 to 3 years",0,IF(B3="4 to 8 years",0.5,IF(B3="9 to 12 years",0.7,IF(B3="over 12 years",1,"Проблем"))))</f>
        <v>0</v>
      </c>
      <c r="N3">
        <f t="shared" ref="N3:N42" si="1">IF(C3="0 to 3 years",0,IF(C3="4 to 8 years",0.5,IF(C3="9 to 12 years",0.7,IF(C3="over 12 years",1,"Проблем"))))</f>
        <v>0</v>
      </c>
      <c r="O3">
        <f t="shared" ref="O3:O42" si="2">IF(D3="0 to 3 years",0,IF(D3="4 to 8 years",0.5,IF(D3="9 to 12 years",0.7,IF(D3="over 12 years",1,"Проблем"))))</f>
        <v>0</v>
      </c>
      <c r="Q3" s="9">
        <f>(Packages!B$7-Packages!B$4)/3*$M3+(Packages!B$7-Packages!B$4)/3*$N3+(Packages!B$7-Packages!B$4)/3*$O3</f>
        <v>0</v>
      </c>
      <c r="R3" s="9">
        <f>(Packages!C$7-Packages!C$4)/3*$M3+(Packages!C$7-Packages!C$4)/3*$N3+(Packages!C$7-Packages!C$4)/3*$O3</f>
        <v>0</v>
      </c>
      <c r="S3" s="9">
        <f>(Packages!D$7-Packages!D$4)/3*$M3+(Packages!D$7-Packages!D$4)/3*$N3+(Packages!D$7-Packages!D$4)/3*$O3</f>
        <v>0</v>
      </c>
      <c r="T3" s="9">
        <f>(Packages!E$7-Packages!E$4)/3*$M3+(Packages!E$7-Packages!E$4)/3*$N3+(Packages!E$7-Packages!E$4)/3*$O3</f>
        <v>0</v>
      </c>
      <c r="U3" s="9">
        <f>(Packages!F$7-Packages!F$4)/3*$M3+(Packages!F$7-Packages!F$4)/3*$N3+(Packages!F$7-Packages!F$4)/3*$O3</f>
        <v>0</v>
      </c>
      <c r="V3" s="9">
        <f>(Packages!G$7-Packages!G$4)/3*$M3+(Packages!G$7-Packages!G$4)/3*$N3+(Packages!G$7-Packages!G$4)/3*$O3</f>
        <v>0</v>
      </c>
      <c r="W3" s="9">
        <f>(Packages!H$7-Packages!H$4)/3*$M3+(Packages!H$7-Packages!H$4)/3*$N3+(Packages!H$7-Packages!H$4)/3*$O3</f>
        <v>0</v>
      </c>
      <c r="X3" s="9">
        <f>(Packages!I$7-Packages!I$4)/3*$M3+(Packages!I$7-Packages!I$4)/3*$N3+(Packages!I$7-Packages!I$4)/3*$O3</f>
        <v>0</v>
      </c>
    </row>
    <row r="4" spans="1:24">
      <c r="A4" s="11"/>
      <c r="B4" s="11" t="s">
        <v>25</v>
      </c>
      <c r="C4" s="11" t="s">
        <v>25</v>
      </c>
      <c r="D4" s="15" t="s">
        <v>26</v>
      </c>
      <c r="E4" s="13">
        <f>ROUND(E$3+Q4,0)</f>
        <v>240</v>
      </c>
      <c r="F4" s="13">
        <f t="shared" ref="F4:L4" si="3">ROUND(F$3+R4,0)</f>
        <v>286</v>
      </c>
      <c r="G4" s="13">
        <f t="shared" si="3"/>
        <v>331</v>
      </c>
      <c r="H4" s="13">
        <f t="shared" si="3"/>
        <v>377</v>
      </c>
      <c r="I4" s="13">
        <f t="shared" si="3"/>
        <v>423</v>
      </c>
      <c r="J4" s="13">
        <f t="shared" si="3"/>
        <v>468</v>
      </c>
      <c r="K4" s="13">
        <f t="shared" si="3"/>
        <v>514</v>
      </c>
      <c r="L4" s="13">
        <f t="shared" si="3"/>
        <v>560</v>
      </c>
      <c r="M4">
        <f t="shared" si="0"/>
        <v>0</v>
      </c>
      <c r="N4">
        <f t="shared" si="1"/>
        <v>0</v>
      </c>
      <c r="O4">
        <f t="shared" si="2"/>
        <v>0.5</v>
      </c>
      <c r="Q4" s="9">
        <f>(Packages!B$7-Packages!B$4)/3*$M4+(Packages!B$7-Packages!B$4)/3*$N4+(Packages!B$7-Packages!B$4)/3*$O4</f>
        <v>40.666666666666664</v>
      </c>
      <c r="R4" s="9">
        <f>(Packages!C$7-Packages!C$4)/3*$M4+(Packages!C$7-Packages!C$4)/3*$N4+(Packages!C$7-Packages!C$4)/3*$O4</f>
        <v>51.5</v>
      </c>
      <c r="S4" s="9">
        <f>(Packages!D$7-Packages!D$4)/3*$M4+(Packages!D$7-Packages!D$4)/3*$N4+(Packages!D$7-Packages!D$4)/3*$O4</f>
        <v>62.166666666666664</v>
      </c>
      <c r="T4" s="9">
        <f>(Packages!E$7-Packages!E$4)/3*$M4+(Packages!E$7-Packages!E$4)/3*$N4+(Packages!E$7-Packages!E$4)/3*$O4</f>
        <v>72.833333333333329</v>
      </c>
      <c r="U4" s="9">
        <f>(Packages!F$7-Packages!F$4)/3*$M4+(Packages!F$7-Packages!F$4)/3*$N4+(Packages!F$7-Packages!F$4)/3*$O4</f>
        <v>83.5</v>
      </c>
      <c r="V4" s="9">
        <f>(Packages!G$7-Packages!G$4)/3*$M4+(Packages!G$7-Packages!G$4)/3*$N4+(Packages!G$7-Packages!G$4)/3*$O4</f>
        <v>94.166666666666671</v>
      </c>
      <c r="W4" s="9">
        <f>(Packages!H$7-Packages!H$4)/3*$M4+(Packages!H$7-Packages!H$4)/3*$N4+(Packages!H$7-Packages!H$4)/3*$O4</f>
        <v>104.83333333333333</v>
      </c>
      <c r="X4" s="9">
        <f>(Packages!I$7-Packages!I$4)/3*$M4+(Packages!I$7-Packages!I$4)/3*$N4+(Packages!I$7-Packages!I$4)/3*$O4</f>
        <v>115.5</v>
      </c>
    </row>
    <row r="5" spans="1:24">
      <c r="A5" s="11"/>
      <c r="B5" s="11" t="s">
        <v>25</v>
      </c>
      <c r="C5" s="11" t="s">
        <v>25</v>
      </c>
      <c r="D5" s="14" t="s">
        <v>27</v>
      </c>
      <c r="E5" s="13">
        <f t="shared" ref="E5:E22" si="4">ROUND(E$3+Q5,0)</f>
        <v>256</v>
      </c>
      <c r="F5" s="13">
        <f t="shared" ref="F5:F22" si="5">ROUND(F$3+R5,0)</f>
        <v>306</v>
      </c>
      <c r="G5" s="13">
        <f t="shared" ref="G5:G22" si="6">ROUND(G$3+S5,0)</f>
        <v>356</v>
      </c>
      <c r="H5" s="13">
        <f t="shared" ref="H5:H22" si="7">ROUND(H$3+T5,0)</f>
        <v>406</v>
      </c>
      <c r="I5" s="13">
        <f t="shared" ref="I5:I22" si="8">ROUND(I$3+U5,0)</f>
        <v>456</v>
      </c>
      <c r="J5" s="13">
        <f t="shared" ref="J5:J22" si="9">ROUND(J$3+V5,0)</f>
        <v>506</v>
      </c>
      <c r="K5" s="13">
        <f t="shared" ref="K5:K22" si="10">ROUND(K$3+W5,0)</f>
        <v>556</v>
      </c>
      <c r="L5" s="13">
        <f t="shared" ref="L5:L22" si="11">ROUND(L$3+X5,0)</f>
        <v>606</v>
      </c>
      <c r="M5">
        <f t="shared" si="0"/>
        <v>0</v>
      </c>
      <c r="N5">
        <f t="shared" si="1"/>
        <v>0</v>
      </c>
      <c r="O5">
        <f t="shared" si="2"/>
        <v>0.7</v>
      </c>
      <c r="Q5" s="9">
        <f>(Packages!B$7-Packages!B$4)/3*$M5+(Packages!B$7-Packages!B$4)/3*$N5+(Packages!B$7-Packages!B$4)/3*$O5</f>
        <v>56.933333333333323</v>
      </c>
      <c r="R5" s="9">
        <f>(Packages!C$7-Packages!C$4)/3*$M5+(Packages!C$7-Packages!C$4)/3*$N5+(Packages!C$7-Packages!C$4)/3*$O5</f>
        <v>72.099999999999994</v>
      </c>
      <c r="S5" s="9">
        <f>(Packages!D$7-Packages!D$4)/3*$M5+(Packages!D$7-Packages!D$4)/3*$N5+(Packages!D$7-Packages!D$4)/3*$O5</f>
        <v>87.033333333333331</v>
      </c>
      <c r="T5" s="9">
        <f>(Packages!E$7-Packages!E$4)/3*$M5+(Packages!E$7-Packages!E$4)/3*$N5+(Packages!E$7-Packages!E$4)/3*$O5</f>
        <v>101.96666666666665</v>
      </c>
      <c r="U5" s="9">
        <f>(Packages!F$7-Packages!F$4)/3*$M5+(Packages!F$7-Packages!F$4)/3*$N5+(Packages!F$7-Packages!F$4)/3*$O5</f>
        <v>116.89999999999999</v>
      </c>
      <c r="V5" s="9">
        <f>(Packages!G$7-Packages!G$4)/3*$M5+(Packages!G$7-Packages!G$4)/3*$N5+(Packages!G$7-Packages!G$4)/3*$O5</f>
        <v>131.83333333333334</v>
      </c>
      <c r="W5" s="9">
        <f>(Packages!H$7-Packages!H$4)/3*$M5+(Packages!H$7-Packages!H$4)/3*$N5+(Packages!H$7-Packages!H$4)/3*$O5</f>
        <v>146.76666666666665</v>
      </c>
      <c r="X5" s="9">
        <f>(Packages!I$7-Packages!I$4)/3*$M5+(Packages!I$7-Packages!I$4)/3*$N5+(Packages!I$7-Packages!I$4)/3*$O5</f>
        <v>161.69999999999999</v>
      </c>
    </row>
    <row r="6" spans="1:24">
      <c r="A6" s="11"/>
      <c r="B6" s="11" t="s">
        <v>25</v>
      </c>
      <c r="C6" s="11" t="s">
        <v>25</v>
      </c>
      <c r="D6" s="15" t="s">
        <v>30</v>
      </c>
      <c r="E6" s="13">
        <f t="shared" si="4"/>
        <v>280</v>
      </c>
      <c r="F6" s="13">
        <f t="shared" si="5"/>
        <v>337</v>
      </c>
      <c r="G6" s="13">
        <f t="shared" si="6"/>
        <v>393</v>
      </c>
      <c r="H6" s="13">
        <f t="shared" si="7"/>
        <v>450</v>
      </c>
      <c r="I6" s="13">
        <f t="shared" si="8"/>
        <v>506</v>
      </c>
      <c r="J6" s="13">
        <f t="shared" si="9"/>
        <v>562</v>
      </c>
      <c r="K6" s="13">
        <f t="shared" si="10"/>
        <v>619</v>
      </c>
      <c r="L6" s="13">
        <f t="shared" si="11"/>
        <v>675</v>
      </c>
      <c r="M6">
        <f t="shared" si="0"/>
        <v>0</v>
      </c>
      <c r="N6">
        <f t="shared" si="1"/>
        <v>0</v>
      </c>
      <c r="O6">
        <f t="shared" si="2"/>
        <v>1</v>
      </c>
      <c r="Q6" s="9">
        <f>(Packages!B$7-Packages!B$4)/3*$M6+(Packages!B$7-Packages!B$4)/3*$N6+(Packages!B$7-Packages!B$4)/3*$O6</f>
        <v>81.333333333333329</v>
      </c>
      <c r="R6" s="9">
        <f>(Packages!C$7-Packages!C$4)/3*$M6+(Packages!C$7-Packages!C$4)/3*$N6+(Packages!C$7-Packages!C$4)/3*$O6</f>
        <v>103</v>
      </c>
      <c r="S6" s="9">
        <f>(Packages!D$7-Packages!D$4)/3*$M6+(Packages!D$7-Packages!D$4)/3*$N6+(Packages!D$7-Packages!D$4)/3*$O6</f>
        <v>124.33333333333333</v>
      </c>
      <c r="T6" s="9">
        <f>(Packages!E$7-Packages!E$4)/3*$M6+(Packages!E$7-Packages!E$4)/3*$N6+(Packages!E$7-Packages!E$4)/3*$O6</f>
        <v>145.66666666666666</v>
      </c>
      <c r="U6" s="9">
        <f>(Packages!F$7-Packages!F$4)/3*$M6+(Packages!F$7-Packages!F$4)/3*$N6+(Packages!F$7-Packages!F$4)/3*$O6</f>
        <v>167</v>
      </c>
      <c r="V6" s="9">
        <f>(Packages!G$7-Packages!G$4)/3*$M6+(Packages!G$7-Packages!G$4)/3*$N6+(Packages!G$7-Packages!G$4)/3*$O6</f>
        <v>188.33333333333334</v>
      </c>
      <c r="W6" s="9">
        <f>(Packages!H$7-Packages!H$4)/3*$M6+(Packages!H$7-Packages!H$4)/3*$N6+(Packages!H$7-Packages!H$4)/3*$O6</f>
        <v>209.66666666666666</v>
      </c>
      <c r="X6" s="9">
        <f>(Packages!I$7-Packages!I$4)/3*$M6+(Packages!I$7-Packages!I$4)/3*$N6+(Packages!I$7-Packages!I$4)/3*$O6</f>
        <v>231</v>
      </c>
    </row>
    <row r="7" spans="1:24">
      <c r="A7" s="11"/>
      <c r="B7" s="11" t="s">
        <v>25</v>
      </c>
      <c r="C7" s="14" t="s">
        <v>26</v>
      </c>
      <c r="D7" s="14" t="s">
        <v>26</v>
      </c>
      <c r="E7" s="13">
        <f t="shared" si="4"/>
        <v>280</v>
      </c>
      <c r="F7" s="13">
        <f t="shared" si="5"/>
        <v>337</v>
      </c>
      <c r="G7" s="13">
        <f t="shared" si="6"/>
        <v>393</v>
      </c>
      <c r="H7" s="13">
        <f t="shared" si="7"/>
        <v>450</v>
      </c>
      <c r="I7" s="13">
        <f t="shared" si="8"/>
        <v>506</v>
      </c>
      <c r="J7" s="13">
        <f t="shared" si="9"/>
        <v>562</v>
      </c>
      <c r="K7" s="13">
        <f t="shared" si="10"/>
        <v>619</v>
      </c>
      <c r="L7" s="13">
        <f t="shared" si="11"/>
        <v>675</v>
      </c>
      <c r="M7">
        <f t="shared" si="0"/>
        <v>0</v>
      </c>
      <c r="N7">
        <f t="shared" si="1"/>
        <v>0.5</v>
      </c>
      <c r="O7">
        <f t="shared" si="2"/>
        <v>0.5</v>
      </c>
      <c r="Q7" s="9">
        <f>(Packages!B$7-Packages!B$4)/3*$M7+(Packages!B$7-Packages!B$4)/3*$N7+(Packages!B$7-Packages!B$4)/3*$O7</f>
        <v>81.333333333333329</v>
      </c>
      <c r="R7" s="9">
        <f>(Packages!C$7-Packages!C$4)/3*$M7+(Packages!C$7-Packages!C$4)/3*$N7+(Packages!C$7-Packages!C$4)/3*$O7</f>
        <v>103</v>
      </c>
      <c r="S7" s="9">
        <f>(Packages!D$7-Packages!D$4)/3*$M7+(Packages!D$7-Packages!D$4)/3*$N7+(Packages!D$7-Packages!D$4)/3*$O7</f>
        <v>124.33333333333333</v>
      </c>
      <c r="T7" s="9">
        <f>(Packages!E$7-Packages!E$4)/3*$M7+(Packages!E$7-Packages!E$4)/3*$N7+(Packages!E$7-Packages!E$4)/3*$O7</f>
        <v>145.66666666666666</v>
      </c>
      <c r="U7" s="9">
        <f>(Packages!F$7-Packages!F$4)/3*$M7+(Packages!F$7-Packages!F$4)/3*$N7+(Packages!F$7-Packages!F$4)/3*$O7</f>
        <v>167</v>
      </c>
      <c r="V7" s="9">
        <f>(Packages!G$7-Packages!G$4)/3*$M7+(Packages!G$7-Packages!G$4)/3*$N7+(Packages!G$7-Packages!G$4)/3*$O7</f>
        <v>188.33333333333334</v>
      </c>
      <c r="W7" s="9">
        <f>(Packages!H$7-Packages!H$4)/3*$M7+(Packages!H$7-Packages!H$4)/3*$N7+(Packages!H$7-Packages!H$4)/3*$O7</f>
        <v>209.66666666666666</v>
      </c>
      <c r="X7" s="9">
        <f>(Packages!I$7-Packages!I$4)/3*$M7+(Packages!I$7-Packages!I$4)/3*$N7+(Packages!I$7-Packages!I$4)/3*$O7</f>
        <v>231</v>
      </c>
    </row>
    <row r="8" spans="1:24">
      <c r="A8" s="11"/>
      <c r="B8" s="11" t="s">
        <v>25</v>
      </c>
      <c r="C8" s="14" t="s">
        <v>26</v>
      </c>
      <c r="D8" s="14" t="s">
        <v>27</v>
      </c>
      <c r="E8" s="13">
        <f t="shared" si="4"/>
        <v>297</v>
      </c>
      <c r="F8" s="13">
        <f t="shared" si="5"/>
        <v>358</v>
      </c>
      <c r="G8" s="13">
        <f t="shared" si="6"/>
        <v>418</v>
      </c>
      <c r="H8" s="13">
        <f t="shared" si="7"/>
        <v>479</v>
      </c>
      <c r="I8" s="13">
        <f t="shared" si="8"/>
        <v>539</v>
      </c>
      <c r="J8" s="13">
        <f t="shared" si="9"/>
        <v>600</v>
      </c>
      <c r="K8" s="13">
        <f t="shared" si="10"/>
        <v>661</v>
      </c>
      <c r="L8" s="13">
        <f t="shared" si="11"/>
        <v>721</v>
      </c>
      <c r="M8">
        <f t="shared" si="0"/>
        <v>0</v>
      </c>
      <c r="N8">
        <f t="shared" si="1"/>
        <v>0.5</v>
      </c>
      <c r="O8">
        <f t="shared" si="2"/>
        <v>0.7</v>
      </c>
      <c r="Q8" s="9">
        <f>(Packages!B$7-Packages!B$4)/3*$M8+(Packages!B$7-Packages!B$4)/3*$N8+(Packages!B$7-Packages!B$4)/3*$O8</f>
        <v>97.6</v>
      </c>
      <c r="R8" s="9">
        <f>(Packages!C$7-Packages!C$4)/3*$M8+(Packages!C$7-Packages!C$4)/3*$N8+(Packages!C$7-Packages!C$4)/3*$O8</f>
        <v>123.6</v>
      </c>
      <c r="S8" s="9">
        <f>(Packages!D$7-Packages!D$4)/3*$M8+(Packages!D$7-Packages!D$4)/3*$N8+(Packages!D$7-Packages!D$4)/3*$O8</f>
        <v>149.19999999999999</v>
      </c>
      <c r="T8" s="9">
        <f>(Packages!E$7-Packages!E$4)/3*$M8+(Packages!E$7-Packages!E$4)/3*$N8+(Packages!E$7-Packages!E$4)/3*$O8</f>
        <v>174.79999999999998</v>
      </c>
      <c r="U8" s="9">
        <f>(Packages!F$7-Packages!F$4)/3*$M8+(Packages!F$7-Packages!F$4)/3*$N8+(Packages!F$7-Packages!F$4)/3*$O8</f>
        <v>200.39999999999998</v>
      </c>
      <c r="V8" s="9">
        <f>(Packages!G$7-Packages!G$4)/3*$M8+(Packages!G$7-Packages!G$4)/3*$N8+(Packages!G$7-Packages!G$4)/3*$O8</f>
        <v>226</v>
      </c>
      <c r="W8" s="9">
        <f>(Packages!H$7-Packages!H$4)/3*$M8+(Packages!H$7-Packages!H$4)/3*$N8+(Packages!H$7-Packages!H$4)/3*$O8</f>
        <v>251.59999999999997</v>
      </c>
      <c r="X8" s="9">
        <f>(Packages!I$7-Packages!I$4)/3*$M8+(Packages!I$7-Packages!I$4)/3*$N8+(Packages!I$7-Packages!I$4)/3*$O8</f>
        <v>277.2</v>
      </c>
    </row>
    <row r="9" spans="1:24">
      <c r="A9" s="11"/>
      <c r="B9" s="11" t="s">
        <v>25</v>
      </c>
      <c r="C9" s="14" t="s">
        <v>26</v>
      </c>
      <c r="D9" s="15" t="s">
        <v>30</v>
      </c>
      <c r="E9" s="13">
        <f t="shared" si="4"/>
        <v>321</v>
      </c>
      <c r="F9" s="13">
        <f t="shared" si="5"/>
        <v>389</v>
      </c>
      <c r="G9" s="13">
        <f t="shared" si="6"/>
        <v>456</v>
      </c>
      <c r="H9" s="13">
        <f t="shared" si="7"/>
        <v>523</v>
      </c>
      <c r="I9" s="13">
        <f t="shared" si="8"/>
        <v>590</v>
      </c>
      <c r="J9" s="13">
        <f t="shared" si="9"/>
        <v>657</v>
      </c>
      <c r="K9" s="13">
        <f t="shared" si="10"/>
        <v>724</v>
      </c>
      <c r="L9" s="13">
        <f t="shared" si="11"/>
        <v>791</v>
      </c>
      <c r="M9">
        <f t="shared" si="0"/>
        <v>0</v>
      </c>
      <c r="N9">
        <f t="shared" si="1"/>
        <v>0.5</v>
      </c>
      <c r="O9">
        <f t="shared" si="2"/>
        <v>1</v>
      </c>
      <c r="Q9" s="9">
        <f>(Packages!B$7-Packages!B$4)/3*$M9+(Packages!B$7-Packages!B$4)/3*$N9+(Packages!B$7-Packages!B$4)/3*$O9</f>
        <v>122</v>
      </c>
      <c r="R9" s="9">
        <f>(Packages!C$7-Packages!C$4)/3*$M9+(Packages!C$7-Packages!C$4)/3*$N9+(Packages!C$7-Packages!C$4)/3*$O9</f>
        <v>154.5</v>
      </c>
      <c r="S9" s="9">
        <f>(Packages!D$7-Packages!D$4)/3*$M9+(Packages!D$7-Packages!D$4)/3*$N9+(Packages!D$7-Packages!D$4)/3*$O9</f>
        <v>186.5</v>
      </c>
      <c r="T9" s="9">
        <f>(Packages!E$7-Packages!E$4)/3*$M9+(Packages!E$7-Packages!E$4)/3*$N9+(Packages!E$7-Packages!E$4)/3*$O9</f>
        <v>218.5</v>
      </c>
      <c r="U9" s="9">
        <f>(Packages!F$7-Packages!F$4)/3*$M9+(Packages!F$7-Packages!F$4)/3*$N9+(Packages!F$7-Packages!F$4)/3*$O9</f>
        <v>250.5</v>
      </c>
      <c r="V9" s="9">
        <f>(Packages!G$7-Packages!G$4)/3*$M9+(Packages!G$7-Packages!G$4)/3*$N9+(Packages!G$7-Packages!G$4)/3*$O9</f>
        <v>282.5</v>
      </c>
      <c r="W9" s="9">
        <f>(Packages!H$7-Packages!H$4)/3*$M9+(Packages!H$7-Packages!H$4)/3*$N9+(Packages!H$7-Packages!H$4)/3*$O9</f>
        <v>314.5</v>
      </c>
      <c r="X9" s="9">
        <f>(Packages!I$7-Packages!I$4)/3*$M9+(Packages!I$7-Packages!I$4)/3*$N9+(Packages!I$7-Packages!I$4)/3*$O9</f>
        <v>346.5</v>
      </c>
    </row>
    <row r="10" spans="1:24">
      <c r="A10" s="11"/>
      <c r="B10" s="11" t="s">
        <v>25</v>
      </c>
      <c r="C10" s="14" t="s">
        <v>27</v>
      </c>
      <c r="D10" s="14" t="s">
        <v>27</v>
      </c>
      <c r="E10" s="13">
        <f t="shared" si="4"/>
        <v>313</v>
      </c>
      <c r="F10" s="13">
        <f t="shared" si="5"/>
        <v>378</v>
      </c>
      <c r="G10" s="13">
        <f t="shared" si="6"/>
        <v>443</v>
      </c>
      <c r="H10" s="13">
        <f t="shared" si="7"/>
        <v>508</v>
      </c>
      <c r="I10" s="13">
        <f t="shared" si="8"/>
        <v>573</v>
      </c>
      <c r="J10" s="13">
        <f t="shared" si="9"/>
        <v>638</v>
      </c>
      <c r="K10" s="13">
        <f t="shared" si="10"/>
        <v>703</v>
      </c>
      <c r="L10" s="13">
        <f t="shared" si="11"/>
        <v>767</v>
      </c>
      <c r="M10">
        <f t="shared" si="0"/>
        <v>0</v>
      </c>
      <c r="N10">
        <f t="shared" si="1"/>
        <v>0.7</v>
      </c>
      <c r="O10">
        <f t="shared" si="2"/>
        <v>0.7</v>
      </c>
      <c r="Q10" s="9">
        <f>(Packages!B$7-Packages!B$4)/3*$M10+(Packages!B$7-Packages!B$4)/3*$N10+(Packages!B$7-Packages!B$4)/3*$O10</f>
        <v>113.86666666666665</v>
      </c>
      <c r="R10" s="9">
        <f>(Packages!C$7-Packages!C$4)/3*$M10+(Packages!C$7-Packages!C$4)/3*$N10+(Packages!C$7-Packages!C$4)/3*$O10</f>
        <v>144.19999999999999</v>
      </c>
      <c r="S10" s="9">
        <f>(Packages!D$7-Packages!D$4)/3*$M10+(Packages!D$7-Packages!D$4)/3*$N10+(Packages!D$7-Packages!D$4)/3*$O10</f>
        <v>174.06666666666666</v>
      </c>
      <c r="T10" s="9">
        <f>(Packages!E$7-Packages!E$4)/3*$M10+(Packages!E$7-Packages!E$4)/3*$N10+(Packages!E$7-Packages!E$4)/3*$O10</f>
        <v>203.93333333333331</v>
      </c>
      <c r="U10" s="9">
        <f>(Packages!F$7-Packages!F$4)/3*$M10+(Packages!F$7-Packages!F$4)/3*$N10+(Packages!F$7-Packages!F$4)/3*$O10</f>
        <v>233.79999999999998</v>
      </c>
      <c r="V10" s="9">
        <f>(Packages!G$7-Packages!G$4)/3*$M10+(Packages!G$7-Packages!G$4)/3*$N10+(Packages!G$7-Packages!G$4)/3*$O10</f>
        <v>263.66666666666669</v>
      </c>
      <c r="W10" s="9">
        <f>(Packages!H$7-Packages!H$4)/3*$M10+(Packages!H$7-Packages!H$4)/3*$N10+(Packages!H$7-Packages!H$4)/3*$O10</f>
        <v>293.5333333333333</v>
      </c>
      <c r="X10" s="9">
        <f>(Packages!I$7-Packages!I$4)/3*$M10+(Packages!I$7-Packages!I$4)/3*$N10+(Packages!I$7-Packages!I$4)/3*$O10</f>
        <v>323.39999999999998</v>
      </c>
    </row>
    <row r="11" spans="1:24">
      <c r="A11" s="11"/>
      <c r="B11" s="11" t="s">
        <v>25</v>
      </c>
      <c r="C11" s="14" t="s">
        <v>27</v>
      </c>
      <c r="D11" s="15" t="s">
        <v>30</v>
      </c>
      <c r="E11" s="13">
        <f t="shared" si="4"/>
        <v>337</v>
      </c>
      <c r="F11" s="13">
        <f t="shared" si="5"/>
        <v>409</v>
      </c>
      <c r="G11" s="13">
        <f t="shared" si="6"/>
        <v>480</v>
      </c>
      <c r="H11" s="13">
        <f t="shared" si="7"/>
        <v>552</v>
      </c>
      <c r="I11" s="13">
        <f t="shared" si="8"/>
        <v>623</v>
      </c>
      <c r="J11" s="13">
        <f t="shared" si="9"/>
        <v>694</v>
      </c>
      <c r="K11" s="13">
        <f t="shared" si="10"/>
        <v>765</v>
      </c>
      <c r="L11" s="13">
        <f t="shared" si="11"/>
        <v>837</v>
      </c>
      <c r="M11">
        <f t="shared" si="0"/>
        <v>0</v>
      </c>
      <c r="N11">
        <f t="shared" si="1"/>
        <v>0.7</v>
      </c>
      <c r="O11">
        <f t="shared" si="2"/>
        <v>1</v>
      </c>
      <c r="Q11" s="9">
        <f>(Packages!B$7-Packages!B$4)/3*$M11+(Packages!B$7-Packages!B$4)/3*$N11+(Packages!B$7-Packages!B$4)/3*$O11</f>
        <v>138.26666666666665</v>
      </c>
      <c r="R11" s="9">
        <f>(Packages!C$7-Packages!C$4)/3*$M11+(Packages!C$7-Packages!C$4)/3*$N11+(Packages!C$7-Packages!C$4)/3*$O11</f>
        <v>175.1</v>
      </c>
      <c r="S11" s="9">
        <f>(Packages!D$7-Packages!D$4)/3*$M11+(Packages!D$7-Packages!D$4)/3*$N11+(Packages!D$7-Packages!D$4)/3*$O11</f>
        <v>211.36666666666667</v>
      </c>
      <c r="T11" s="9">
        <f>(Packages!E$7-Packages!E$4)/3*$M11+(Packages!E$7-Packages!E$4)/3*$N11+(Packages!E$7-Packages!E$4)/3*$O11</f>
        <v>247.63333333333333</v>
      </c>
      <c r="U11" s="9">
        <f>(Packages!F$7-Packages!F$4)/3*$M11+(Packages!F$7-Packages!F$4)/3*$N11+(Packages!F$7-Packages!F$4)/3*$O11</f>
        <v>283.89999999999998</v>
      </c>
      <c r="V11" s="9">
        <f>(Packages!G$7-Packages!G$4)/3*$M11+(Packages!G$7-Packages!G$4)/3*$N11+(Packages!G$7-Packages!G$4)/3*$O11</f>
        <v>320.16666666666669</v>
      </c>
      <c r="W11" s="9">
        <f>(Packages!H$7-Packages!H$4)/3*$M11+(Packages!H$7-Packages!H$4)/3*$N11+(Packages!H$7-Packages!H$4)/3*$O11</f>
        <v>356.43333333333328</v>
      </c>
      <c r="X11" s="9">
        <f>(Packages!I$7-Packages!I$4)/3*$M11+(Packages!I$7-Packages!I$4)/3*$N11+(Packages!I$7-Packages!I$4)/3*$O11</f>
        <v>392.7</v>
      </c>
    </row>
    <row r="12" spans="1:24">
      <c r="A12" s="11"/>
      <c r="B12" s="11" t="s">
        <v>25</v>
      </c>
      <c r="C12" s="15" t="s">
        <v>30</v>
      </c>
      <c r="D12" s="15" t="s">
        <v>30</v>
      </c>
      <c r="E12" s="13">
        <f t="shared" si="4"/>
        <v>362</v>
      </c>
      <c r="F12" s="13">
        <f t="shared" si="5"/>
        <v>440</v>
      </c>
      <c r="G12" s="13">
        <f t="shared" si="6"/>
        <v>518</v>
      </c>
      <c r="H12" s="13">
        <f t="shared" si="7"/>
        <v>595</v>
      </c>
      <c r="I12" s="13">
        <f t="shared" si="8"/>
        <v>673</v>
      </c>
      <c r="J12" s="13">
        <f t="shared" si="9"/>
        <v>751</v>
      </c>
      <c r="K12" s="13">
        <f t="shared" si="10"/>
        <v>828</v>
      </c>
      <c r="L12" s="13">
        <f t="shared" si="11"/>
        <v>906</v>
      </c>
      <c r="M12">
        <f t="shared" si="0"/>
        <v>0</v>
      </c>
      <c r="N12">
        <f t="shared" si="1"/>
        <v>1</v>
      </c>
      <c r="O12">
        <f t="shared" si="2"/>
        <v>1</v>
      </c>
      <c r="Q12" s="9">
        <f>(Packages!B$7-Packages!B$4)/3*$M12+(Packages!B$7-Packages!B$4)/3*$N12+(Packages!B$7-Packages!B$4)/3*$O12</f>
        <v>162.66666666666666</v>
      </c>
      <c r="R12" s="9">
        <f>(Packages!C$7-Packages!C$4)/3*$M12+(Packages!C$7-Packages!C$4)/3*$N12+(Packages!C$7-Packages!C$4)/3*$O12</f>
        <v>206</v>
      </c>
      <c r="S12" s="9">
        <f>(Packages!D$7-Packages!D$4)/3*$M12+(Packages!D$7-Packages!D$4)/3*$N12+(Packages!D$7-Packages!D$4)/3*$O12</f>
        <v>248.66666666666666</v>
      </c>
      <c r="T12" s="9">
        <f>(Packages!E$7-Packages!E$4)/3*$M12+(Packages!E$7-Packages!E$4)/3*$N12+(Packages!E$7-Packages!E$4)/3*$O12</f>
        <v>291.33333333333331</v>
      </c>
      <c r="U12" s="9">
        <f>(Packages!F$7-Packages!F$4)/3*$M12+(Packages!F$7-Packages!F$4)/3*$N12+(Packages!F$7-Packages!F$4)/3*$O12</f>
        <v>334</v>
      </c>
      <c r="V12" s="9">
        <f>(Packages!G$7-Packages!G$4)/3*$M12+(Packages!G$7-Packages!G$4)/3*$N12+(Packages!G$7-Packages!G$4)/3*$O12</f>
        <v>376.66666666666669</v>
      </c>
      <c r="W12" s="9">
        <f>(Packages!H$7-Packages!H$4)/3*$M12+(Packages!H$7-Packages!H$4)/3*$N12+(Packages!H$7-Packages!H$4)/3*$O12</f>
        <v>419.33333333333331</v>
      </c>
      <c r="X12" s="9">
        <f>(Packages!I$7-Packages!I$4)/3*$M12+(Packages!I$7-Packages!I$4)/3*$N12+(Packages!I$7-Packages!I$4)/3*$O12</f>
        <v>462</v>
      </c>
    </row>
    <row r="13" spans="1:24">
      <c r="A13" s="11"/>
      <c r="B13" s="14" t="s">
        <v>26</v>
      </c>
      <c r="C13" s="14" t="s">
        <v>26</v>
      </c>
      <c r="D13" s="14" t="s">
        <v>26</v>
      </c>
      <c r="E13" s="13">
        <f t="shared" si="4"/>
        <v>321</v>
      </c>
      <c r="F13" s="13">
        <f t="shared" si="5"/>
        <v>389</v>
      </c>
      <c r="G13" s="13">
        <f t="shared" si="6"/>
        <v>456</v>
      </c>
      <c r="H13" s="13">
        <f t="shared" si="7"/>
        <v>523</v>
      </c>
      <c r="I13" s="13">
        <f t="shared" si="8"/>
        <v>590</v>
      </c>
      <c r="J13" s="13">
        <f t="shared" si="9"/>
        <v>657</v>
      </c>
      <c r="K13" s="13">
        <f t="shared" si="10"/>
        <v>724</v>
      </c>
      <c r="L13" s="13">
        <f t="shared" si="11"/>
        <v>791</v>
      </c>
      <c r="M13">
        <f t="shared" si="0"/>
        <v>0.5</v>
      </c>
      <c r="N13">
        <f t="shared" si="1"/>
        <v>0.5</v>
      </c>
      <c r="O13">
        <f t="shared" si="2"/>
        <v>0.5</v>
      </c>
      <c r="Q13" s="9">
        <f>(Packages!B$7-Packages!B$4)/3*$M13+(Packages!B$7-Packages!B$4)/3*$N13+(Packages!B$7-Packages!B$4)/3*$O13</f>
        <v>122</v>
      </c>
      <c r="R13" s="9">
        <f>(Packages!C$7-Packages!C$4)/3*$M13+(Packages!C$7-Packages!C$4)/3*$N13+(Packages!C$7-Packages!C$4)/3*$O13</f>
        <v>154.5</v>
      </c>
      <c r="S13" s="9">
        <f>(Packages!D$7-Packages!D$4)/3*$M13+(Packages!D$7-Packages!D$4)/3*$N13+(Packages!D$7-Packages!D$4)/3*$O13</f>
        <v>186.5</v>
      </c>
      <c r="T13" s="9">
        <f>(Packages!E$7-Packages!E$4)/3*$M13+(Packages!E$7-Packages!E$4)/3*$N13+(Packages!E$7-Packages!E$4)/3*$O13</f>
        <v>218.5</v>
      </c>
      <c r="U13" s="9">
        <f>(Packages!F$7-Packages!F$4)/3*$M13+(Packages!F$7-Packages!F$4)/3*$N13+(Packages!F$7-Packages!F$4)/3*$O13</f>
        <v>250.5</v>
      </c>
      <c r="V13" s="9">
        <f>(Packages!G$7-Packages!G$4)/3*$M13+(Packages!G$7-Packages!G$4)/3*$N13+(Packages!G$7-Packages!G$4)/3*$O13</f>
        <v>282.5</v>
      </c>
      <c r="W13" s="9">
        <f>(Packages!H$7-Packages!H$4)/3*$M13+(Packages!H$7-Packages!H$4)/3*$N13+(Packages!H$7-Packages!H$4)/3*$O13</f>
        <v>314.5</v>
      </c>
      <c r="X13" s="9">
        <f>(Packages!I$7-Packages!I$4)/3*$M13+(Packages!I$7-Packages!I$4)/3*$N13+(Packages!I$7-Packages!I$4)/3*$O13</f>
        <v>346.5</v>
      </c>
    </row>
    <row r="14" spans="1:24">
      <c r="A14" s="11"/>
      <c r="B14" s="14" t="s">
        <v>26</v>
      </c>
      <c r="C14" s="14" t="s">
        <v>26</v>
      </c>
      <c r="D14" s="14" t="s">
        <v>27</v>
      </c>
      <c r="E14" s="13">
        <f t="shared" si="4"/>
        <v>337</v>
      </c>
      <c r="F14" s="13">
        <f t="shared" si="5"/>
        <v>409</v>
      </c>
      <c r="G14" s="13">
        <f t="shared" si="6"/>
        <v>480</v>
      </c>
      <c r="H14" s="13">
        <f t="shared" si="7"/>
        <v>552</v>
      </c>
      <c r="I14" s="13">
        <f t="shared" si="8"/>
        <v>623</v>
      </c>
      <c r="J14" s="13">
        <f t="shared" si="9"/>
        <v>694</v>
      </c>
      <c r="K14" s="13">
        <f t="shared" si="10"/>
        <v>765</v>
      </c>
      <c r="L14" s="13">
        <f t="shared" si="11"/>
        <v>837</v>
      </c>
      <c r="M14">
        <f t="shared" si="0"/>
        <v>0.5</v>
      </c>
      <c r="N14">
        <f t="shared" si="1"/>
        <v>0.5</v>
      </c>
      <c r="O14">
        <f t="shared" si="2"/>
        <v>0.7</v>
      </c>
      <c r="Q14" s="9">
        <f>(Packages!B$7-Packages!B$4)/3*$M14+(Packages!B$7-Packages!B$4)/3*$N14+(Packages!B$7-Packages!B$4)/3*$O14</f>
        <v>138.26666666666665</v>
      </c>
      <c r="R14" s="9">
        <f>(Packages!C$7-Packages!C$4)/3*$M14+(Packages!C$7-Packages!C$4)/3*$N14+(Packages!C$7-Packages!C$4)/3*$O14</f>
        <v>175.1</v>
      </c>
      <c r="S14" s="9">
        <f>(Packages!D$7-Packages!D$4)/3*$M14+(Packages!D$7-Packages!D$4)/3*$N14+(Packages!D$7-Packages!D$4)/3*$O14</f>
        <v>211.36666666666667</v>
      </c>
      <c r="T14" s="9">
        <f>(Packages!E$7-Packages!E$4)/3*$M14+(Packages!E$7-Packages!E$4)/3*$N14+(Packages!E$7-Packages!E$4)/3*$O14</f>
        <v>247.63333333333333</v>
      </c>
      <c r="U14" s="9">
        <f>(Packages!F$7-Packages!F$4)/3*$M14+(Packages!F$7-Packages!F$4)/3*$N14+(Packages!F$7-Packages!F$4)/3*$O14</f>
        <v>283.89999999999998</v>
      </c>
      <c r="V14" s="9">
        <f>(Packages!G$7-Packages!G$4)/3*$M14+(Packages!G$7-Packages!G$4)/3*$N14+(Packages!G$7-Packages!G$4)/3*$O14</f>
        <v>320.16666666666669</v>
      </c>
      <c r="W14" s="9">
        <f>(Packages!H$7-Packages!H$4)/3*$M14+(Packages!H$7-Packages!H$4)/3*$N14+(Packages!H$7-Packages!H$4)/3*$O14</f>
        <v>356.43333333333328</v>
      </c>
      <c r="X14" s="9">
        <f>(Packages!I$7-Packages!I$4)/3*$M14+(Packages!I$7-Packages!I$4)/3*$N14+(Packages!I$7-Packages!I$4)/3*$O14</f>
        <v>392.7</v>
      </c>
    </row>
    <row r="15" spans="1:24">
      <c r="A15" s="11"/>
      <c r="B15" s="14" t="s">
        <v>26</v>
      </c>
      <c r="C15" s="14" t="s">
        <v>26</v>
      </c>
      <c r="D15" s="15" t="s">
        <v>30</v>
      </c>
      <c r="E15" s="13">
        <f t="shared" si="4"/>
        <v>362</v>
      </c>
      <c r="F15" s="13">
        <f t="shared" si="5"/>
        <v>440</v>
      </c>
      <c r="G15" s="13">
        <f t="shared" si="6"/>
        <v>518</v>
      </c>
      <c r="H15" s="13">
        <f t="shared" si="7"/>
        <v>595</v>
      </c>
      <c r="I15" s="13">
        <f t="shared" si="8"/>
        <v>673</v>
      </c>
      <c r="J15" s="13">
        <f t="shared" si="9"/>
        <v>751</v>
      </c>
      <c r="K15" s="13">
        <f t="shared" si="10"/>
        <v>828</v>
      </c>
      <c r="L15" s="13">
        <f t="shared" si="11"/>
        <v>906</v>
      </c>
      <c r="M15">
        <f t="shared" si="0"/>
        <v>0.5</v>
      </c>
      <c r="N15">
        <f t="shared" si="1"/>
        <v>0.5</v>
      </c>
      <c r="O15">
        <f t="shared" si="2"/>
        <v>1</v>
      </c>
      <c r="Q15" s="9">
        <f>(Packages!B$7-Packages!B$4)/3*$M15+(Packages!B$7-Packages!B$4)/3*$N15+(Packages!B$7-Packages!B$4)/3*$O15</f>
        <v>162.66666666666666</v>
      </c>
      <c r="R15" s="9">
        <f>(Packages!C$7-Packages!C$4)/3*$M15+(Packages!C$7-Packages!C$4)/3*$N15+(Packages!C$7-Packages!C$4)/3*$O15</f>
        <v>206</v>
      </c>
      <c r="S15" s="9">
        <f>(Packages!D$7-Packages!D$4)/3*$M15+(Packages!D$7-Packages!D$4)/3*$N15+(Packages!D$7-Packages!D$4)/3*$O15</f>
        <v>248.66666666666666</v>
      </c>
      <c r="T15" s="9">
        <f>(Packages!E$7-Packages!E$4)/3*$M15+(Packages!E$7-Packages!E$4)/3*$N15+(Packages!E$7-Packages!E$4)/3*$O15</f>
        <v>291.33333333333331</v>
      </c>
      <c r="U15" s="9">
        <f>(Packages!F$7-Packages!F$4)/3*$M15+(Packages!F$7-Packages!F$4)/3*$N15+(Packages!F$7-Packages!F$4)/3*$O15</f>
        <v>334</v>
      </c>
      <c r="V15" s="9">
        <f>(Packages!G$7-Packages!G$4)/3*$M15+(Packages!G$7-Packages!G$4)/3*$N15+(Packages!G$7-Packages!G$4)/3*$O15</f>
        <v>376.66666666666669</v>
      </c>
      <c r="W15" s="9">
        <f>(Packages!H$7-Packages!H$4)/3*$M15+(Packages!H$7-Packages!H$4)/3*$N15+(Packages!H$7-Packages!H$4)/3*$O15</f>
        <v>419.33333333333331</v>
      </c>
      <c r="X15" s="9">
        <f>(Packages!I$7-Packages!I$4)/3*$M15+(Packages!I$7-Packages!I$4)/3*$N15+(Packages!I$7-Packages!I$4)/3*$O15</f>
        <v>462</v>
      </c>
    </row>
    <row r="16" spans="1:24">
      <c r="A16" s="11"/>
      <c r="B16" s="14" t="s">
        <v>26</v>
      </c>
      <c r="C16" s="14" t="s">
        <v>27</v>
      </c>
      <c r="D16" s="14" t="s">
        <v>27</v>
      </c>
      <c r="E16" s="13">
        <f t="shared" si="4"/>
        <v>354</v>
      </c>
      <c r="F16" s="13">
        <f t="shared" si="5"/>
        <v>430</v>
      </c>
      <c r="G16" s="13">
        <f t="shared" si="6"/>
        <v>505</v>
      </c>
      <c r="H16" s="13">
        <f t="shared" si="7"/>
        <v>581</v>
      </c>
      <c r="I16" s="13">
        <f t="shared" si="8"/>
        <v>656</v>
      </c>
      <c r="J16" s="13">
        <f t="shared" si="9"/>
        <v>732</v>
      </c>
      <c r="K16" s="13">
        <f t="shared" si="10"/>
        <v>807</v>
      </c>
      <c r="L16" s="13">
        <f t="shared" si="11"/>
        <v>883</v>
      </c>
      <c r="M16">
        <f t="shared" si="0"/>
        <v>0.5</v>
      </c>
      <c r="N16">
        <f t="shared" si="1"/>
        <v>0.7</v>
      </c>
      <c r="O16">
        <f t="shared" si="2"/>
        <v>0.7</v>
      </c>
      <c r="Q16" s="9">
        <f>(Packages!B$7-Packages!B$4)/3*$M16+(Packages!B$7-Packages!B$4)/3*$N16+(Packages!B$7-Packages!B$4)/3*$O16</f>
        <v>154.5333333333333</v>
      </c>
      <c r="R16" s="9">
        <f>(Packages!C$7-Packages!C$4)/3*$M16+(Packages!C$7-Packages!C$4)/3*$N16+(Packages!C$7-Packages!C$4)/3*$O16</f>
        <v>195.7</v>
      </c>
      <c r="S16" s="9">
        <f>(Packages!D$7-Packages!D$4)/3*$M16+(Packages!D$7-Packages!D$4)/3*$N16+(Packages!D$7-Packages!D$4)/3*$O16</f>
        <v>236.23333333333332</v>
      </c>
      <c r="T16" s="9">
        <f>(Packages!E$7-Packages!E$4)/3*$M16+(Packages!E$7-Packages!E$4)/3*$N16+(Packages!E$7-Packages!E$4)/3*$O16</f>
        <v>276.76666666666665</v>
      </c>
      <c r="U16" s="9">
        <f>(Packages!F$7-Packages!F$4)/3*$M16+(Packages!F$7-Packages!F$4)/3*$N16+(Packages!F$7-Packages!F$4)/3*$O16</f>
        <v>317.29999999999995</v>
      </c>
      <c r="V16" s="9">
        <f>(Packages!G$7-Packages!G$4)/3*$M16+(Packages!G$7-Packages!G$4)/3*$N16+(Packages!G$7-Packages!G$4)/3*$O16</f>
        <v>357.83333333333337</v>
      </c>
      <c r="W16" s="9">
        <f>(Packages!H$7-Packages!H$4)/3*$M16+(Packages!H$7-Packages!H$4)/3*$N16+(Packages!H$7-Packages!H$4)/3*$O16</f>
        <v>398.36666666666662</v>
      </c>
      <c r="X16" s="9">
        <f>(Packages!I$7-Packages!I$4)/3*$M16+(Packages!I$7-Packages!I$4)/3*$N16+(Packages!I$7-Packages!I$4)/3*$O16</f>
        <v>438.9</v>
      </c>
    </row>
    <row r="17" spans="1:24">
      <c r="A17" s="11"/>
      <c r="B17" s="14" t="s">
        <v>26</v>
      </c>
      <c r="C17" s="14" t="s">
        <v>27</v>
      </c>
      <c r="D17" s="15" t="s">
        <v>30</v>
      </c>
      <c r="E17" s="13">
        <f t="shared" si="4"/>
        <v>378</v>
      </c>
      <c r="F17" s="13">
        <f t="shared" si="5"/>
        <v>461</v>
      </c>
      <c r="G17" s="13">
        <f t="shared" si="6"/>
        <v>543</v>
      </c>
      <c r="H17" s="13">
        <f t="shared" si="7"/>
        <v>624</v>
      </c>
      <c r="I17" s="13">
        <f t="shared" si="8"/>
        <v>706</v>
      </c>
      <c r="J17" s="13">
        <f t="shared" si="9"/>
        <v>788</v>
      </c>
      <c r="K17" s="13">
        <f t="shared" si="10"/>
        <v>870</v>
      </c>
      <c r="L17" s="13">
        <f t="shared" si="11"/>
        <v>952</v>
      </c>
      <c r="M17">
        <f t="shared" si="0"/>
        <v>0.5</v>
      </c>
      <c r="N17">
        <f t="shared" si="1"/>
        <v>0.7</v>
      </c>
      <c r="O17">
        <f t="shared" si="2"/>
        <v>1</v>
      </c>
      <c r="Q17" s="9">
        <f>(Packages!B$7-Packages!B$4)/3*$M17+(Packages!B$7-Packages!B$4)/3*$N17+(Packages!B$7-Packages!B$4)/3*$O17</f>
        <v>178.93333333333334</v>
      </c>
      <c r="R17" s="9">
        <f>(Packages!C$7-Packages!C$4)/3*$M17+(Packages!C$7-Packages!C$4)/3*$N17+(Packages!C$7-Packages!C$4)/3*$O17</f>
        <v>226.6</v>
      </c>
      <c r="S17" s="9">
        <f>(Packages!D$7-Packages!D$4)/3*$M17+(Packages!D$7-Packages!D$4)/3*$N17+(Packages!D$7-Packages!D$4)/3*$O17</f>
        <v>273.5333333333333</v>
      </c>
      <c r="T17" s="9">
        <f>(Packages!E$7-Packages!E$4)/3*$M17+(Packages!E$7-Packages!E$4)/3*$N17+(Packages!E$7-Packages!E$4)/3*$O17</f>
        <v>320.46666666666664</v>
      </c>
      <c r="U17" s="9">
        <f>(Packages!F$7-Packages!F$4)/3*$M17+(Packages!F$7-Packages!F$4)/3*$N17+(Packages!F$7-Packages!F$4)/3*$O17</f>
        <v>367.4</v>
      </c>
      <c r="V17" s="9">
        <f>(Packages!G$7-Packages!G$4)/3*$M17+(Packages!G$7-Packages!G$4)/3*$N17+(Packages!G$7-Packages!G$4)/3*$O17</f>
        <v>414.33333333333337</v>
      </c>
      <c r="W17" s="9">
        <f>(Packages!H$7-Packages!H$4)/3*$M17+(Packages!H$7-Packages!H$4)/3*$N17+(Packages!H$7-Packages!H$4)/3*$O17</f>
        <v>461.26666666666665</v>
      </c>
      <c r="X17" s="9">
        <f>(Packages!I$7-Packages!I$4)/3*$M17+(Packages!I$7-Packages!I$4)/3*$N17+(Packages!I$7-Packages!I$4)/3*$O17</f>
        <v>508.2</v>
      </c>
    </row>
    <row r="18" spans="1:24">
      <c r="A18" s="11"/>
      <c r="B18" s="14" t="s">
        <v>26</v>
      </c>
      <c r="C18" s="15" t="s">
        <v>30</v>
      </c>
      <c r="D18" s="15" t="s">
        <v>30</v>
      </c>
      <c r="E18" s="13">
        <f t="shared" si="4"/>
        <v>402</v>
      </c>
      <c r="F18" s="13">
        <f t="shared" si="5"/>
        <v>492</v>
      </c>
      <c r="G18" s="13">
        <f t="shared" si="6"/>
        <v>580</v>
      </c>
      <c r="H18" s="13">
        <f t="shared" si="7"/>
        <v>668</v>
      </c>
      <c r="I18" s="13">
        <f t="shared" si="8"/>
        <v>757</v>
      </c>
      <c r="J18" s="13">
        <f t="shared" si="9"/>
        <v>845</v>
      </c>
      <c r="K18" s="13">
        <f t="shared" si="10"/>
        <v>933</v>
      </c>
      <c r="L18" s="13">
        <f t="shared" si="11"/>
        <v>1022</v>
      </c>
      <c r="M18">
        <f t="shared" si="0"/>
        <v>0.5</v>
      </c>
      <c r="N18">
        <f t="shared" si="1"/>
        <v>1</v>
      </c>
      <c r="O18">
        <f t="shared" si="2"/>
        <v>1</v>
      </c>
      <c r="Q18" s="9">
        <f>(Packages!B$7-Packages!B$4)/3*$M18+(Packages!B$7-Packages!B$4)/3*$N18+(Packages!B$7-Packages!B$4)/3*$O18</f>
        <v>203.33333333333331</v>
      </c>
      <c r="R18" s="9">
        <f>(Packages!C$7-Packages!C$4)/3*$M18+(Packages!C$7-Packages!C$4)/3*$N18+(Packages!C$7-Packages!C$4)/3*$O18</f>
        <v>257.5</v>
      </c>
      <c r="S18" s="9">
        <f>(Packages!D$7-Packages!D$4)/3*$M18+(Packages!D$7-Packages!D$4)/3*$N18+(Packages!D$7-Packages!D$4)/3*$O18</f>
        <v>310.83333333333331</v>
      </c>
      <c r="T18" s="9">
        <f>(Packages!E$7-Packages!E$4)/3*$M18+(Packages!E$7-Packages!E$4)/3*$N18+(Packages!E$7-Packages!E$4)/3*$O18</f>
        <v>364.16666666666663</v>
      </c>
      <c r="U18" s="9">
        <f>(Packages!F$7-Packages!F$4)/3*$M18+(Packages!F$7-Packages!F$4)/3*$N18+(Packages!F$7-Packages!F$4)/3*$O18</f>
        <v>417.5</v>
      </c>
      <c r="V18" s="9">
        <f>(Packages!G$7-Packages!G$4)/3*$M18+(Packages!G$7-Packages!G$4)/3*$N18+(Packages!G$7-Packages!G$4)/3*$O18</f>
        <v>470.83333333333337</v>
      </c>
      <c r="W18" s="9">
        <f>(Packages!H$7-Packages!H$4)/3*$M18+(Packages!H$7-Packages!H$4)/3*$N18+(Packages!H$7-Packages!H$4)/3*$O18</f>
        <v>524.16666666666663</v>
      </c>
      <c r="X18" s="9">
        <f>(Packages!I$7-Packages!I$4)/3*$M18+(Packages!I$7-Packages!I$4)/3*$N18+(Packages!I$7-Packages!I$4)/3*$O18</f>
        <v>577.5</v>
      </c>
    </row>
    <row r="19" spans="1:24">
      <c r="A19" s="11"/>
      <c r="B19" s="14" t="s">
        <v>27</v>
      </c>
      <c r="C19" s="14" t="s">
        <v>27</v>
      </c>
      <c r="D19" s="14" t="s">
        <v>27</v>
      </c>
      <c r="E19" s="13">
        <f t="shared" si="4"/>
        <v>370</v>
      </c>
      <c r="F19" s="13">
        <f t="shared" si="5"/>
        <v>450</v>
      </c>
      <c r="G19" s="13">
        <f t="shared" si="6"/>
        <v>530</v>
      </c>
      <c r="H19" s="13">
        <f t="shared" si="7"/>
        <v>610</v>
      </c>
      <c r="I19" s="13">
        <f t="shared" si="8"/>
        <v>690</v>
      </c>
      <c r="J19" s="13">
        <f t="shared" si="9"/>
        <v>770</v>
      </c>
      <c r="K19" s="13">
        <f t="shared" si="10"/>
        <v>849</v>
      </c>
      <c r="L19" s="13">
        <f t="shared" si="11"/>
        <v>929</v>
      </c>
      <c r="M19">
        <f t="shared" si="0"/>
        <v>0.7</v>
      </c>
      <c r="N19">
        <f t="shared" si="1"/>
        <v>0.7</v>
      </c>
      <c r="O19">
        <f t="shared" si="2"/>
        <v>0.7</v>
      </c>
      <c r="Q19" s="9">
        <f>(Packages!B$7-Packages!B$4)/3*$M19+(Packages!B$7-Packages!B$4)/3*$N19+(Packages!B$7-Packages!B$4)/3*$O19</f>
        <v>170.79999999999995</v>
      </c>
      <c r="R19" s="9">
        <f>(Packages!C$7-Packages!C$4)/3*$M19+(Packages!C$7-Packages!C$4)/3*$N19+(Packages!C$7-Packages!C$4)/3*$O19</f>
        <v>216.29999999999998</v>
      </c>
      <c r="S19" s="9">
        <f>(Packages!D$7-Packages!D$4)/3*$M19+(Packages!D$7-Packages!D$4)/3*$N19+(Packages!D$7-Packages!D$4)/3*$O19</f>
        <v>261.10000000000002</v>
      </c>
      <c r="T19" s="9">
        <f>(Packages!E$7-Packages!E$4)/3*$M19+(Packages!E$7-Packages!E$4)/3*$N19+(Packages!E$7-Packages!E$4)/3*$O19</f>
        <v>305.89999999999998</v>
      </c>
      <c r="U19" s="9">
        <f>(Packages!F$7-Packages!F$4)/3*$M19+(Packages!F$7-Packages!F$4)/3*$N19+(Packages!F$7-Packages!F$4)/3*$O19</f>
        <v>350.7</v>
      </c>
      <c r="V19" s="9">
        <f>(Packages!G$7-Packages!G$4)/3*$M19+(Packages!G$7-Packages!G$4)/3*$N19+(Packages!G$7-Packages!G$4)/3*$O19</f>
        <v>395.5</v>
      </c>
      <c r="W19" s="9">
        <f>(Packages!H$7-Packages!H$4)/3*$M19+(Packages!H$7-Packages!H$4)/3*$N19+(Packages!H$7-Packages!H$4)/3*$O19</f>
        <v>440.29999999999995</v>
      </c>
      <c r="X19" s="9">
        <f>(Packages!I$7-Packages!I$4)/3*$M19+(Packages!I$7-Packages!I$4)/3*$N19+(Packages!I$7-Packages!I$4)/3*$O19</f>
        <v>485.09999999999997</v>
      </c>
    </row>
    <row r="20" spans="1:24">
      <c r="A20" s="11"/>
      <c r="B20" s="14" t="s">
        <v>27</v>
      </c>
      <c r="C20" s="14" t="s">
        <v>27</v>
      </c>
      <c r="D20" s="15" t="s">
        <v>30</v>
      </c>
      <c r="E20" s="13">
        <f t="shared" si="4"/>
        <v>394</v>
      </c>
      <c r="F20" s="13">
        <f t="shared" si="5"/>
        <v>481</v>
      </c>
      <c r="G20" s="13">
        <f t="shared" si="6"/>
        <v>567</v>
      </c>
      <c r="H20" s="13">
        <f t="shared" si="7"/>
        <v>654</v>
      </c>
      <c r="I20" s="13">
        <f t="shared" si="8"/>
        <v>740</v>
      </c>
      <c r="J20" s="13">
        <f t="shared" si="9"/>
        <v>826</v>
      </c>
      <c r="K20" s="13">
        <f t="shared" si="10"/>
        <v>912</v>
      </c>
      <c r="L20" s="13">
        <f t="shared" si="11"/>
        <v>998</v>
      </c>
      <c r="M20">
        <f t="shared" si="0"/>
        <v>0.7</v>
      </c>
      <c r="N20">
        <f t="shared" si="1"/>
        <v>0.7</v>
      </c>
      <c r="O20">
        <f t="shared" si="2"/>
        <v>1</v>
      </c>
      <c r="Q20" s="9">
        <f>(Packages!B$7-Packages!B$4)/3*$M20+(Packages!B$7-Packages!B$4)/3*$N20+(Packages!B$7-Packages!B$4)/3*$O20</f>
        <v>195.2</v>
      </c>
      <c r="R20" s="9">
        <f>(Packages!C$7-Packages!C$4)/3*$M20+(Packages!C$7-Packages!C$4)/3*$N20+(Packages!C$7-Packages!C$4)/3*$O20</f>
        <v>247.2</v>
      </c>
      <c r="S20" s="9">
        <f>(Packages!D$7-Packages!D$4)/3*$M20+(Packages!D$7-Packages!D$4)/3*$N20+(Packages!D$7-Packages!D$4)/3*$O20</f>
        <v>298.39999999999998</v>
      </c>
      <c r="T20" s="9">
        <f>(Packages!E$7-Packages!E$4)/3*$M20+(Packages!E$7-Packages!E$4)/3*$N20+(Packages!E$7-Packages!E$4)/3*$O20</f>
        <v>349.59999999999997</v>
      </c>
      <c r="U20" s="9">
        <f>(Packages!F$7-Packages!F$4)/3*$M20+(Packages!F$7-Packages!F$4)/3*$N20+(Packages!F$7-Packages!F$4)/3*$O20</f>
        <v>400.79999999999995</v>
      </c>
      <c r="V20" s="9">
        <f>(Packages!G$7-Packages!G$4)/3*$M20+(Packages!G$7-Packages!G$4)/3*$N20+(Packages!G$7-Packages!G$4)/3*$O20</f>
        <v>452</v>
      </c>
      <c r="W20" s="9">
        <f>(Packages!H$7-Packages!H$4)/3*$M20+(Packages!H$7-Packages!H$4)/3*$N20+(Packages!H$7-Packages!H$4)/3*$O20</f>
        <v>503.19999999999993</v>
      </c>
      <c r="X20" s="9">
        <f>(Packages!I$7-Packages!I$4)/3*$M20+(Packages!I$7-Packages!I$4)/3*$N20+(Packages!I$7-Packages!I$4)/3*$O20</f>
        <v>554.4</v>
      </c>
    </row>
    <row r="21" spans="1:24">
      <c r="A21" s="11"/>
      <c r="B21" s="14" t="s">
        <v>27</v>
      </c>
      <c r="C21" s="15" t="s">
        <v>30</v>
      </c>
      <c r="D21" s="15" t="s">
        <v>30</v>
      </c>
      <c r="E21" s="13">
        <f t="shared" si="4"/>
        <v>419</v>
      </c>
      <c r="F21" s="13">
        <f t="shared" si="5"/>
        <v>512</v>
      </c>
      <c r="G21" s="13">
        <f t="shared" si="6"/>
        <v>605</v>
      </c>
      <c r="H21" s="13">
        <f t="shared" si="7"/>
        <v>697</v>
      </c>
      <c r="I21" s="13">
        <f t="shared" si="8"/>
        <v>790</v>
      </c>
      <c r="J21" s="13">
        <f t="shared" si="9"/>
        <v>883</v>
      </c>
      <c r="K21" s="13">
        <f t="shared" si="10"/>
        <v>975</v>
      </c>
      <c r="L21" s="13">
        <f t="shared" si="11"/>
        <v>1068</v>
      </c>
      <c r="M21">
        <f t="shared" si="0"/>
        <v>0.7</v>
      </c>
      <c r="N21">
        <f t="shared" si="1"/>
        <v>1</v>
      </c>
      <c r="O21">
        <f t="shared" si="2"/>
        <v>1</v>
      </c>
      <c r="Q21" s="9">
        <f>(Packages!B$7-Packages!B$4)/3*$M21+(Packages!B$7-Packages!B$4)/3*$N21+(Packages!B$7-Packages!B$4)/3*$O21</f>
        <v>219.59999999999997</v>
      </c>
      <c r="R21" s="9">
        <f>(Packages!C$7-Packages!C$4)/3*$M21+(Packages!C$7-Packages!C$4)/3*$N21+(Packages!C$7-Packages!C$4)/3*$O21</f>
        <v>278.10000000000002</v>
      </c>
      <c r="S21" s="9">
        <f>(Packages!D$7-Packages!D$4)/3*$M21+(Packages!D$7-Packages!D$4)/3*$N21+(Packages!D$7-Packages!D$4)/3*$O21</f>
        <v>335.7</v>
      </c>
      <c r="T21" s="9">
        <f>(Packages!E$7-Packages!E$4)/3*$M21+(Packages!E$7-Packages!E$4)/3*$N21+(Packages!E$7-Packages!E$4)/3*$O21</f>
        <v>393.29999999999995</v>
      </c>
      <c r="U21" s="9">
        <f>(Packages!F$7-Packages!F$4)/3*$M21+(Packages!F$7-Packages!F$4)/3*$N21+(Packages!F$7-Packages!F$4)/3*$O21</f>
        <v>450.9</v>
      </c>
      <c r="V21" s="9">
        <f>(Packages!G$7-Packages!G$4)/3*$M21+(Packages!G$7-Packages!G$4)/3*$N21+(Packages!G$7-Packages!G$4)/3*$O21</f>
        <v>508.5</v>
      </c>
      <c r="W21" s="9">
        <f>(Packages!H$7-Packages!H$4)/3*$M21+(Packages!H$7-Packages!H$4)/3*$N21+(Packages!H$7-Packages!H$4)/3*$O21</f>
        <v>566.09999999999991</v>
      </c>
      <c r="X21" s="9">
        <f>(Packages!I$7-Packages!I$4)/3*$M21+(Packages!I$7-Packages!I$4)/3*$N21+(Packages!I$7-Packages!I$4)/3*$O21</f>
        <v>623.70000000000005</v>
      </c>
    </row>
    <row r="22" spans="1:24">
      <c r="A22" s="11"/>
      <c r="B22" s="15" t="s">
        <v>30</v>
      </c>
      <c r="C22" s="15" t="s">
        <v>30</v>
      </c>
      <c r="D22" s="15" t="s">
        <v>30</v>
      </c>
      <c r="E22" s="13">
        <f t="shared" si="4"/>
        <v>443</v>
      </c>
      <c r="F22" s="13">
        <f t="shared" si="5"/>
        <v>543</v>
      </c>
      <c r="G22" s="13">
        <f t="shared" si="6"/>
        <v>642</v>
      </c>
      <c r="H22" s="13">
        <f t="shared" si="7"/>
        <v>741</v>
      </c>
      <c r="I22" s="13">
        <f t="shared" si="8"/>
        <v>840</v>
      </c>
      <c r="J22" s="13">
        <f t="shared" si="9"/>
        <v>939</v>
      </c>
      <c r="K22" s="13">
        <f t="shared" si="10"/>
        <v>1038</v>
      </c>
      <c r="L22" s="13">
        <f t="shared" si="11"/>
        <v>1137</v>
      </c>
      <c r="M22">
        <f t="shared" si="0"/>
        <v>1</v>
      </c>
      <c r="N22">
        <f t="shared" si="1"/>
        <v>1</v>
      </c>
      <c r="O22">
        <f t="shared" si="2"/>
        <v>1</v>
      </c>
      <c r="Q22" s="9">
        <f>(Packages!B$7-Packages!B$4)/3*$M22+(Packages!B$7-Packages!B$4)/3*$N22+(Packages!B$7-Packages!B$4)/3*$O22</f>
        <v>244</v>
      </c>
      <c r="R22" s="9">
        <f>(Packages!C$7-Packages!C$4)/3*$M22+(Packages!C$7-Packages!C$4)/3*$N22+(Packages!C$7-Packages!C$4)/3*$O22</f>
        <v>309</v>
      </c>
      <c r="S22" s="9">
        <f>(Packages!D$7-Packages!D$4)/3*$M22+(Packages!D$7-Packages!D$4)/3*$N22+(Packages!D$7-Packages!D$4)/3*$O22</f>
        <v>373</v>
      </c>
      <c r="T22" s="9">
        <f>(Packages!E$7-Packages!E$4)/3*$M22+(Packages!E$7-Packages!E$4)/3*$N22+(Packages!E$7-Packages!E$4)/3*$O22</f>
        <v>437</v>
      </c>
      <c r="U22" s="9">
        <f>(Packages!F$7-Packages!F$4)/3*$M22+(Packages!F$7-Packages!F$4)/3*$N22+(Packages!F$7-Packages!F$4)/3*$O22</f>
        <v>501</v>
      </c>
      <c r="V22" s="9">
        <f>(Packages!G$7-Packages!G$4)/3*$M22+(Packages!G$7-Packages!G$4)/3*$N22+(Packages!G$7-Packages!G$4)/3*$O22</f>
        <v>565</v>
      </c>
      <c r="W22" s="9">
        <f>(Packages!H$7-Packages!H$4)/3*$M22+(Packages!H$7-Packages!H$4)/3*$N22+(Packages!H$7-Packages!H$4)/3*$O22</f>
        <v>629</v>
      </c>
      <c r="X22" s="9">
        <f>(Packages!I$7-Packages!I$4)/3*$M22+(Packages!I$7-Packages!I$4)/3*$N22+(Packages!I$7-Packages!I$4)/3*$O22</f>
        <v>693</v>
      </c>
    </row>
    <row r="23" spans="1:24">
      <c r="A23" s="16" t="s">
        <v>24</v>
      </c>
      <c r="B23" s="11" t="s">
        <v>25</v>
      </c>
      <c r="C23" s="11" t="s">
        <v>25</v>
      </c>
      <c r="D23" s="11" t="s">
        <v>25</v>
      </c>
      <c r="E23" s="13">
        <f>Packages!B$5+Q3</f>
        <v>268</v>
      </c>
      <c r="F23" s="13">
        <f>Packages!C$5+R3</f>
        <v>322</v>
      </c>
      <c r="G23" s="13">
        <f>Packages!D$5+S3</f>
        <v>375</v>
      </c>
      <c r="H23" s="13">
        <f>Packages!E$5+T3</f>
        <v>429</v>
      </c>
      <c r="I23" s="13">
        <f>Packages!F$5+U3</f>
        <v>483</v>
      </c>
      <c r="J23" s="13">
        <f>Packages!G$5+V3</f>
        <v>536</v>
      </c>
      <c r="K23" s="13">
        <f>Packages!H$5+W3</f>
        <v>590</v>
      </c>
      <c r="L23" s="13">
        <f>Packages!I$5+X3</f>
        <v>644</v>
      </c>
      <c r="M23">
        <f t="shared" si="0"/>
        <v>0</v>
      </c>
      <c r="N23">
        <f t="shared" si="1"/>
        <v>0</v>
      </c>
      <c r="O23">
        <f t="shared" si="2"/>
        <v>0</v>
      </c>
      <c r="Q23" s="9">
        <f>(Packages!B$18-Packages!B$5)/3*$M23+(Packages!B$18-Packages!B$5)/3*$N23+(Packages!B$18-Packages!B$5)/3*$O23</f>
        <v>0</v>
      </c>
      <c r="R23" s="9">
        <f>(Packages!C$18-Packages!C$5)/3*$M23+(Packages!C$18-Packages!C$5)/3*$N23+(Packages!C$18-Packages!C$5)/3*$O23</f>
        <v>0</v>
      </c>
      <c r="S23" s="9">
        <f>(Packages!D$18-Packages!D$5)/3*$M23+(Packages!D$18-Packages!D$5)/3*$N23+(Packages!D$18-Packages!D$5)/3*$O23</f>
        <v>0</v>
      </c>
      <c r="T23" s="9">
        <f>(Packages!E$18-Packages!E$5)/3*$M23+(Packages!E$18-Packages!E$5)/3*$N23+(Packages!E$18-Packages!E$5)/3*$O23</f>
        <v>0</v>
      </c>
      <c r="U23" s="9">
        <f>(Packages!F$18-Packages!F$5)/3*$M23+(Packages!F$18-Packages!F$5)/3*$N23+(Packages!F$18-Packages!F$5)/3*$O23</f>
        <v>0</v>
      </c>
      <c r="V23" s="9">
        <f>(Packages!G$18-Packages!G$5)/3*$M23+(Packages!G$18-Packages!G$5)/3*$N23+(Packages!G$18-Packages!G$5)/3*$O23</f>
        <v>0</v>
      </c>
      <c r="W23" s="9">
        <f>(Packages!H$18-Packages!H$5)/3*$M23+(Packages!H$18-Packages!H$5)/3*$N23+(Packages!H$18-Packages!H$5)/3*$O23</f>
        <v>0</v>
      </c>
      <c r="X23" s="9">
        <f>(Packages!I$18-Packages!I$5)/3*$M23+(Packages!I$18-Packages!I$5)/3*$N23+(Packages!I$18-Packages!I$5)/3*$O23</f>
        <v>0</v>
      </c>
    </row>
    <row r="24" spans="1:24">
      <c r="A24" s="11"/>
      <c r="B24" s="11" t="s">
        <v>25</v>
      </c>
      <c r="C24" s="11" t="s">
        <v>25</v>
      </c>
      <c r="D24" s="15" t="s">
        <v>26</v>
      </c>
      <c r="E24" s="13">
        <f>ROUND(E$23+Q24,0)</f>
        <v>307</v>
      </c>
      <c r="F24" s="13">
        <f t="shared" ref="F24:L24" si="12">ROUND(F$23+R24,0)</f>
        <v>372</v>
      </c>
      <c r="G24" s="13">
        <f t="shared" si="12"/>
        <v>436</v>
      </c>
      <c r="H24" s="13">
        <f t="shared" si="12"/>
        <v>501</v>
      </c>
      <c r="I24" s="13">
        <f t="shared" si="12"/>
        <v>566</v>
      </c>
      <c r="J24" s="13">
        <f t="shared" si="12"/>
        <v>630</v>
      </c>
      <c r="K24" s="13">
        <f t="shared" si="12"/>
        <v>695</v>
      </c>
      <c r="L24" s="13">
        <f t="shared" si="12"/>
        <v>760</v>
      </c>
      <c r="M24">
        <f t="shared" si="0"/>
        <v>0</v>
      </c>
      <c r="N24">
        <f t="shared" si="1"/>
        <v>0</v>
      </c>
      <c r="O24">
        <f t="shared" si="2"/>
        <v>0.5</v>
      </c>
      <c r="Q24" s="9">
        <f>(Packages!B$18-Packages!B$5)/3*$M24+(Packages!B$18-Packages!B$5)/3*$N24+(Packages!B$18-Packages!B$5)/3*$O24</f>
        <v>38.666666666666664</v>
      </c>
      <c r="R24" s="9">
        <f>(Packages!C$18-Packages!C$5)/3*$M24+(Packages!C$18-Packages!C$5)/3*$N24+(Packages!C$18-Packages!C$5)/3*$O24</f>
        <v>49.666666666666664</v>
      </c>
      <c r="S24" s="9">
        <f>(Packages!D$18-Packages!D$5)/3*$M24+(Packages!D$18-Packages!D$5)/3*$N24+(Packages!D$18-Packages!D$5)/3*$O24</f>
        <v>60.833333333333336</v>
      </c>
      <c r="T24" s="9">
        <f>(Packages!E$18-Packages!E$5)/3*$M24+(Packages!E$18-Packages!E$5)/3*$N24+(Packages!E$18-Packages!E$5)/3*$O24</f>
        <v>71.833333333333329</v>
      </c>
      <c r="U24" s="9">
        <f>(Packages!F$18-Packages!F$5)/3*$M24+(Packages!F$18-Packages!F$5)/3*$N24+(Packages!F$18-Packages!F$5)/3*$O24</f>
        <v>82.833333333333329</v>
      </c>
      <c r="V24" s="9">
        <f>(Packages!G$18-Packages!G$5)/3*$M24+(Packages!G$18-Packages!G$5)/3*$N24+(Packages!G$18-Packages!G$5)/3*$O24</f>
        <v>94</v>
      </c>
      <c r="W24" s="9">
        <f>(Packages!H$18-Packages!H$5)/3*$M24+(Packages!H$18-Packages!H$5)/3*$N24+(Packages!H$18-Packages!H$5)/3*$O24</f>
        <v>105</v>
      </c>
      <c r="X24" s="9">
        <f>(Packages!I$18-Packages!I$5)/3*$M24+(Packages!I$18-Packages!I$5)/3*$N24+(Packages!I$18-Packages!I$5)/3*$O24</f>
        <v>116</v>
      </c>
    </row>
    <row r="25" spans="1:24">
      <c r="A25" s="11"/>
      <c r="B25" s="11" t="s">
        <v>25</v>
      </c>
      <c r="C25" s="11" t="s">
        <v>25</v>
      </c>
      <c r="D25" s="14" t="s">
        <v>27</v>
      </c>
      <c r="E25" s="13">
        <f t="shared" ref="E25:E42" si="13">ROUND(E$23+Q25,0)</f>
        <v>322</v>
      </c>
      <c r="F25" s="13">
        <f t="shared" ref="F25:F42" si="14">ROUND(F$23+R25,0)</f>
        <v>392</v>
      </c>
      <c r="G25" s="13">
        <f t="shared" ref="G25:G42" si="15">ROUND(G$23+S25,0)</f>
        <v>460</v>
      </c>
      <c r="H25" s="13">
        <f t="shared" ref="H25:H42" si="16">ROUND(H$23+T25,0)</f>
        <v>530</v>
      </c>
      <c r="I25" s="13">
        <f t="shared" ref="I25:I42" si="17">ROUND(I$23+U25,0)</f>
        <v>599</v>
      </c>
      <c r="J25" s="13">
        <f t="shared" ref="J25:J42" si="18">ROUND(J$23+V25,0)</f>
        <v>668</v>
      </c>
      <c r="K25" s="13">
        <f t="shared" ref="K25:K42" si="19">ROUND(K$23+W25,0)</f>
        <v>737</v>
      </c>
      <c r="L25" s="13">
        <f t="shared" ref="L25:L42" si="20">ROUND(L$23+X25,0)</f>
        <v>806</v>
      </c>
      <c r="M25">
        <f t="shared" si="0"/>
        <v>0</v>
      </c>
      <c r="N25">
        <f t="shared" si="1"/>
        <v>0</v>
      </c>
      <c r="O25">
        <f t="shared" si="2"/>
        <v>0.7</v>
      </c>
      <c r="Q25" s="9">
        <f>(Packages!B$18-Packages!B$5)/3*$M25+(Packages!B$18-Packages!B$5)/3*$N25+(Packages!B$18-Packages!B$5)/3*$O25</f>
        <v>54.133333333333326</v>
      </c>
      <c r="R25" s="9">
        <f>(Packages!C$18-Packages!C$5)/3*$M25+(Packages!C$18-Packages!C$5)/3*$N25+(Packages!C$18-Packages!C$5)/3*$O25</f>
        <v>69.533333333333331</v>
      </c>
      <c r="S25" s="9">
        <f>(Packages!D$18-Packages!D$5)/3*$M25+(Packages!D$18-Packages!D$5)/3*$N25+(Packages!D$18-Packages!D$5)/3*$O25</f>
        <v>85.166666666666671</v>
      </c>
      <c r="T25" s="9">
        <f>(Packages!E$18-Packages!E$5)/3*$M25+(Packages!E$18-Packages!E$5)/3*$N25+(Packages!E$18-Packages!E$5)/3*$O25</f>
        <v>100.56666666666665</v>
      </c>
      <c r="U25" s="9">
        <f>(Packages!F$18-Packages!F$5)/3*$M25+(Packages!F$18-Packages!F$5)/3*$N25+(Packages!F$18-Packages!F$5)/3*$O25</f>
        <v>115.96666666666665</v>
      </c>
      <c r="V25" s="9">
        <f>(Packages!G$18-Packages!G$5)/3*$M25+(Packages!G$18-Packages!G$5)/3*$N25+(Packages!G$18-Packages!G$5)/3*$O25</f>
        <v>131.6</v>
      </c>
      <c r="W25" s="9">
        <f>(Packages!H$18-Packages!H$5)/3*$M25+(Packages!H$18-Packages!H$5)/3*$N25+(Packages!H$18-Packages!H$5)/3*$O25</f>
        <v>147</v>
      </c>
      <c r="X25" s="9">
        <f>(Packages!I$18-Packages!I$5)/3*$M25+(Packages!I$18-Packages!I$5)/3*$N25+(Packages!I$18-Packages!I$5)/3*$O25</f>
        <v>162.39999999999998</v>
      </c>
    </row>
    <row r="26" spans="1:24">
      <c r="A26" s="11"/>
      <c r="B26" s="11" t="s">
        <v>25</v>
      </c>
      <c r="C26" s="11" t="s">
        <v>25</v>
      </c>
      <c r="D26" s="15" t="s">
        <v>30</v>
      </c>
      <c r="E26" s="13">
        <f t="shared" si="13"/>
        <v>345</v>
      </c>
      <c r="F26" s="13">
        <f t="shared" si="14"/>
        <v>421</v>
      </c>
      <c r="G26" s="13">
        <f t="shared" si="15"/>
        <v>497</v>
      </c>
      <c r="H26" s="13">
        <f t="shared" si="16"/>
        <v>573</v>
      </c>
      <c r="I26" s="13">
        <f t="shared" si="17"/>
        <v>649</v>
      </c>
      <c r="J26" s="13">
        <f t="shared" si="18"/>
        <v>724</v>
      </c>
      <c r="K26" s="13">
        <f t="shared" si="19"/>
        <v>800</v>
      </c>
      <c r="L26" s="13">
        <f t="shared" si="20"/>
        <v>876</v>
      </c>
      <c r="M26">
        <f t="shared" si="0"/>
        <v>0</v>
      </c>
      <c r="N26">
        <f t="shared" si="1"/>
        <v>0</v>
      </c>
      <c r="O26">
        <f t="shared" si="2"/>
        <v>1</v>
      </c>
      <c r="Q26" s="9">
        <f>(Packages!B$18-Packages!B$5)/3*$M26+(Packages!B$18-Packages!B$5)/3*$N26+(Packages!B$18-Packages!B$5)/3*$O26</f>
        <v>77.333333333333329</v>
      </c>
      <c r="R26" s="9">
        <f>(Packages!C$18-Packages!C$5)/3*$M26+(Packages!C$18-Packages!C$5)/3*$N26+(Packages!C$18-Packages!C$5)/3*$O26</f>
        <v>99.333333333333329</v>
      </c>
      <c r="S26" s="9">
        <f>(Packages!D$18-Packages!D$5)/3*$M26+(Packages!D$18-Packages!D$5)/3*$N26+(Packages!D$18-Packages!D$5)/3*$O26</f>
        <v>121.66666666666667</v>
      </c>
      <c r="T26" s="9">
        <f>(Packages!E$18-Packages!E$5)/3*$M26+(Packages!E$18-Packages!E$5)/3*$N26+(Packages!E$18-Packages!E$5)/3*$O26</f>
        <v>143.66666666666666</v>
      </c>
      <c r="U26" s="9">
        <f>(Packages!F$18-Packages!F$5)/3*$M26+(Packages!F$18-Packages!F$5)/3*$N26+(Packages!F$18-Packages!F$5)/3*$O26</f>
        <v>165.66666666666666</v>
      </c>
      <c r="V26" s="9">
        <f>(Packages!G$18-Packages!G$5)/3*$M26+(Packages!G$18-Packages!G$5)/3*$N26+(Packages!G$18-Packages!G$5)/3*$O26</f>
        <v>188</v>
      </c>
      <c r="W26" s="9">
        <f>(Packages!H$18-Packages!H$5)/3*$M26+(Packages!H$18-Packages!H$5)/3*$N26+(Packages!H$18-Packages!H$5)/3*$O26</f>
        <v>210</v>
      </c>
      <c r="X26" s="9">
        <f>(Packages!I$18-Packages!I$5)/3*$M26+(Packages!I$18-Packages!I$5)/3*$N26+(Packages!I$18-Packages!I$5)/3*$O26</f>
        <v>232</v>
      </c>
    </row>
    <row r="27" spans="1:24">
      <c r="A27" s="11"/>
      <c r="B27" s="11" t="s">
        <v>25</v>
      </c>
      <c r="C27" s="14" t="s">
        <v>26</v>
      </c>
      <c r="D27" s="14" t="s">
        <v>26</v>
      </c>
      <c r="E27" s="13">
        <f t="shared" si="13"/>
        <v>345</v>
      </c>
      <c r="F27" s="13">
        <f t="shared" si="14"/>
        <v>421</v>
      </c>
      <c r="G27" s="13">
        <f t="shared" si="15"/>
        <v>497</v>
      </c>
      <c r="H27" s="13">
        <f t="shared" si="16"/>
        <v>573</v>
      </c>
      <c r="I27" s="13">
        <f t="shared" si="17"/>
        <v>649</v>
      </c>
      <c r="J27" s="13">
        <f t="shared" si="18"/>
        <v>724</v>
      </c>
      <c r="K27" s="13">
        <f t="shared" si="19"/>
        <v>800</v>
      </c>
      <c r="L27" s="13">
        <f t="shared" si="20"/>
        <v>876</v>
      </c>
      <c r="M27">
        <f t="shared" si="0"/>
        <v>0</v>
      </c>
      <c r="N27">
        <f t="shared" si="1"/>
        <v>0.5</v>
      </c>
      <c r="O27">
        <f t="shared" si="2"/>
        <v>0.5</v>
      </c>
      <c r="Q27" s="9">
        <f>(Packages!B$18-Packages!B$5)/3*$M27+(Packages!B$18-Packages!B$5)/3*$N27+(Packages!B$18-Packages!B$5)/3*$O27</f>
        <v>77.333333333333329</v>
      </c>
      <c r="R27" s="9">
        <f>(Packages!C$18-Packages!C$5)/3*$M27+(Packages!C$18-Packages!C$5)/3*$N27+(Packages!C$18-Packages!C$5)/3*$O27</f>
        <v>99.333333333333329</v>
      </c>
      <c r="S27" s="9">
        <f>(Packages!D$18-Packages!D$5)/3*$M27+(Packages!D$18-Packages!D$5)/3*$N27+(Packages!D$18-Packages!D$5)/3*$O27</f>
        <v>121.66666666666667</v>
      </c>
      <c r="T27" s="9">
        <f>(Packages!E$18-Packages!E$5)/3*$M27+(Packages!E$18-Packages!E$5)/3*$N27+(Packages!E$18-Packages!E$5)/3*$O27</f>
        <v>143.66666666666666</v>
      </c>
      <c r="U27" s="9">
        <f>(Packages!F$18-Packages!F$5)/3*$M27+(Packages!F$18-Packages!F$5)/3*$N27+(Packages!F$18-Packages!F$5)/3*$O27</f>
        <v>165.66666666666666</v>
      </c>
      <c r="V27" s="9">
        <f>(Packages!G$18-Packages!G$5)/3*$M27+(Packages!G$18-Packages!G$5)/3*$N27+(Packages!G$18-Packages!G$5)/3*$O27</f>
        <v>188</v>
      </c>
      <c r="W27" s="9">
        <f>(Packages!H$18-Packages!H$5)/3*$M27+(Packages!H$18-Packages!H$5)/3*$N27+(Packages!H$18-Packages!H$5)/3*$O27</f>
        <v>210</v>
      </c>
      <c r="X27" s="9">
        <f>(Packages!I$18-Packages!I$5)/3*$M27+(Packages!I$18-Packages!I$5)/3*$N27+(Packages!I$18-Packages!I$5)/3*$O27</f>
        <v>232</v>
      </c>
    </row>
    <row r="28" spans="1:24">
      <c r="A28" s="11"/>
      <c r="B28" s="11" t="s">
        <v>25</v>
      </c>
      <c r="C28" s="14" t="s">
        <v>26</v>
      </c>
      <c r="D28" s="14" t="s">
        <v>27</v>
      </c>
      <c r="E28" s="13">
        <f t="shared" si="13"/>
        <v>361</v>
      </c>
      <c r="F28" s="13">
        <f t="shared" si="14"/>
        <v>441</v>
      </c>
      <c r="G28" s="13">
        <f t="shared" si="15"/>
        <v>521</v>
      </c>
      <c r="H28" s="13">
        <f t="shared" si="16"/>
        <v>601</v>
      </c>
      <c r="I28" s="13">
        <f t="shared" si="17"/>
        <v>682</v>
      </c>
      <c r="J28" s="13">
        <f t="shared" si="18"/>
        <v>762</v>
      </c>
      <c r="K28" s="13">
        <f t="shared" si="19"/>
        <v>842</v>
      </c>
      <c r="L28" s="13">
        <f t="shared" si="20"/>
        <v>922</v>
      </c>
      <c r="M28">
        <f t="shared" si="0"/>
        <v>0</v>
      </c>
      <c r="N28">
        <f t="shared" si="1"/>
        <v>0.5</v>
      </c>
      <c r="O28">
        <f t="shared" si="2"/>
        <v>0.7</v>
      </c>
      <c r="Q28" s="9">
        <f>(Packages!B$18-Packages!B$5)/3*$M28+(Packages!B$18-Packages!B$5)/3*$N28+(Packages!B$18-Packages!B$5)/3*$O28</f>
        <v>92.799999999999983</v>
      </c>
      <c r="R28" s="9">
        <f>(Packages!C$18-Packages!C$5)/3*$M28+(Packages!C$18-Packages!C$5)/3*$N28+(Packages!C$18-Packages!C$5)/3*$O28</f>
        <v>119.19999999999999</v>
      </c>
      <c r="S28" s="9">
        <f>(Packages!D$18-Packages!D$5)/3*$M28+(Packages!D$18-Packages!D$5)/3*$N28+(Packages!D$18-Packages!D$5)/3*$O28</f>
        <v>146</v>
      </c>
      <c r="T28" s="9">
        <f>(Packages!E$18-Packages!E$5)/3*$M28+(Packages!E$18-Packages!E$5)/3*$N28+(Packages!E$18-Packages!E$5)/3*$O28</f>
        <v>172.39999999999998</v>
      </c>
      <c r="U28" s="9">
        <f>(Packages!F$18-Packages!F$5)/3*$M28+(Packages!F$18-Packages!F$5)/3*$N28+(Packages!F$18-Packages!F$5)/3*$O28</f>
        <v>198.79999999999998</v>
      </c>
      <c r="V28" s="9">
        <f>(Packages!G$18-Packages!G$5)/3*$M28+(Packages!G$18-Packages!G$5)/3*$N28+(Packages!G$18-Packages!G$5)/3*$O28</f>
        <v>225.6</v>
      </c>
      <c r="W28" s="9">
        <f>(Packages!H$18-Packages!H$5)/3*$M28+(Packages!H$18-Packages!H$5)/3*$N28+(Packages!H$18-Packages!H$5)/3*$O28</f>
        <v>252</v>
      </c>
      <c r="X28" s="9">
        <f>(Packages!I$18-Packages!I$5)/3*$M28+(Packages!I$18-Packages!I$5)/3*$N28+(Packages!I$18-Packages!I$5)/3*$O28</f>
        <v>278.39999999999998</v>
      </c>
    </row>
    <row r="29" spans="1:24">
      <c r="A29" s="11"/>
      <c r="B29" s="11" t="s">
        <v>25</v>
      </c>
      <c r="C29" s="14" t="s">
        <v>26</v>
      </c>
      <c r="D29" s="15" t="s">
        <v>30</v>
      </c>
      <c r="E29" s="13">
        <f t="shared" si="13"/>
        <v>384</v>
      </c>
      <c r="F29" s="13">
        <f t="shared" si="14"/>
        <v>471</v>
      </c>
      <c r="G29" s="13">
        <f t="shared" si="15"/>
        <v>558</v>
      </c>
      <c r="H29" s="13">
        <f t="shared" si="16"/>
        <v>645</v>
      </c>
      <c r="I29" s="13">
        <f t="shared" si="17"/>
        <v>732</v>
      </c>
      <c r="J29" s="13">
        <f t="shared" si="18"/>
        <v>818</v>
      </c>
      <c r="K29" s="13">
        <f t="shared" si="19"/>
        <v>905</v>
      </c>
      <c r="L29" s="13">
        <f t="shared" si="20"/>
        <v>992</v>
      </c>
      <c r="M29">
        <f t="shared" si="0"/>
        <v>0</v>
      </c>
      <c r="N29">
        <f t="shared" si="1"/>
        <v>0.5</v>
      </c>
      <c r="O29">
        <f t="shared" si="2"/>
        <v>1</v>
      </c>
      <c r="Q29" s="9">
        <f>(Packages!B$18-Packages!B$5)/3*$M29+(Packages!B$18-Packages!B$5)/3*$N29+(Packages!B$18-Packages!B$5)/3*$O29</f>
        <v>116</v>
      </c>
      <c r="R29" s="9">
        <f>(Packages!C$18-Packages!C$5)/3*$M29+(Packages!C$18-Packages!C$5)/3*$N29+(Packages!C$18-Packages!C$5)/3*$O29</f>
        <v>149</v>
      </c>
      <c r="S29" s="9">
        <f>(Packages!D$18-Packages!D$5)/3*$M29+(Packages!D$18-Packages!D$5)/3*$N29+(Packages!D$18-Packages!D$5)/3*$O29</f>
        <v>182.5</v>
      </c>
      <c r="T29" s="9">
        <f>(Packages!E$18-Packages!E$5)/3*$M29+(Packages!E$18-Packages!E$5)/3*$N29+(Packages!E$18-Packages!E$5)/3*$O29</f>
        <v>215.5</v>
      </c>
      <c r="U29" s="9">
        <f>(Packages!F$18-Packages!F$5)/3*$M29+(Packages!F$18-Packages!F$5)/3*$N29+(Packages!F$18-Packages!F$5)/3*$O29</f>
        <v>248.5</v>
      </c>
      <c r="V29" s="9">
        <f>(Packages!G$18-Packages!G$5)/3*$M29+(Packages!G$18-Packages!G$5)/3*$N29+(Packages!G$18-Packages!G$5)/3*$O29</f>
        <v>282</v>
      </c>
      <c r="W29" s="9">
        <f>(Packages!H$18-Packages!H$5)/3*$M29+(Packages!H$18-Packages!H$5)/3*$N29+(Packages!H$18-Packages!H$5)/3*$O29</f>
        <v>315</v>
      </c>
      <c r="X29" s="9">
        <f>(Packages!I$18-Packages!I$5)/3*$M29+(Packages!I$18-Packages!I$5)/3*$N29+(Packages!I$18-Packages!I$5)/3*$O29</f>
        <v>348</v>
      </c>
    </row>
    <row r="30" spans="1:24">
      <c r="A30" s="11"/>
      <c r="B30" s="11" t="s">
        <v>25</v>
      </c>
      <c r="C30" s="14" t="s">
        <v>27</v>
      </c>
      <c r="D30" s="14" t="s">
        <v>27</v>
      </c>
      <c r="E30" s="13">
        <f t="shared" si="13"/>
        <v>376</v>
      </c>
      <c r="F30" s="13">
        <f t="shared" si="14"/>
        <v>461</v>
      </c>
      <c r="G30" s="13">
        <f t="shared" si="15"/>
        <v>545</v>
      </c>
      <c r="H30" s="13">
        <f t="shared" si="16"/>
        <v>630</v>
      </c>
      <c r="I30" s="13">
        <f t="shared" si="17"/>
        <v>715</v>
      </c>
      <c r="J30" s="13">
        <f t="shared" si="18"/>
        <v>799</v>
      </c>
      <c r="K30" s="13">
        <f t="shared" si="19"/>
        <v>884</v>
      </c>
      <c r="L30" s="13">
        <f t="shared" si="20"/>
        <v>969</v>
      </c>
      <c r="M30">
        <f t="shared" si="0"/>
        <v>0</v>
      </c>
      <c r="N30">
        <f t="shared" si="1"/>
        <v>0.7</v>
      </c>
      <c r="O30">
        <f t="shared" si="2"/>
        <v>0.7</v>
      </c>
      <c r="Q30" s="9">
        <f>(Packages!B$18-Packages!B$5)/3*$M30+(Packages!B$18-Packages!B$5)/3*$N30+(Packages!B$18-Packages!B$5)/3*$O30</f>
        <v>108.26666666666665</v>
      </c>
      <c r="R30" s="9">
        <f>(Packages!C$18-Packages!C$5)/3*$M30+(Packages!C$18-Packages!C$5)/3*$N30+(Packages!C$18-Packages!C$5)/3*$O30</f>
        <v>139.06666666666666</v>
      </c>
      <c r="S30" s="9">
        <f>(Packages!D$18-Packages!D$5)/3*$M30+(Packages!D$18-Packages!D$5)/3*$N30+(Packages!D$18-Packages!D$5)/3*$O30</f>
        <v>170.33333333333334</v>
      </c>
      <c r="T30" s="9">
        <f>(Packages!E$18-Packages!E$5)/3*$M30+(Packages!E$18-Packages!E$5)/3*$N30+(Packages!E$18-Packages!E$5)/3*$O30</f>
        <v>201.1333333333333</v>
      </c>
      <c r="U30" s="9">
        <f>(Packages!F$18-Packages!F$5)/3*$M30+(Packages!F$18-Packages!F$5)/3*$N30+(Packages!F$18-Packages!F$5)/3*$O30</f>
        <v>231.93333333333331</v>
      </c>
      <c r="V30" s="9">
        <f>(Packages!G$18-Packages!G$5)/3*$M30+(Packages!G$18-Packages!G$5)/3*$N30+(Packages!G$18-Packages!G$5)/3*$O30</f>
        <v>263.2</v>
      </c>
      <c r="W30" s="9">
        <f>(Packages!H$18-Packages!H$5)/3*$M30+(Packages!H$18-Packages!H$5)/3*$N30+(Packages!H$18-Packages!H$5)/3*$O30</f>
        <v>294</v>
      </c>
      <c r="X30" s="9">
        <f>(Packages!I$18-Packages!I$5)/3*$M30+(Packages!I$18-Packages!I$5)/3*$N30+(Packages!I$18-Packages!I$5)/3*$O30</f>
        <v>324.79999999999995</v>
      </c>
    </row>
    <row r="31" spans="1:24">
      <c r="A31" s="11"/>
      <c r="B31" s="11" t="s">
        <v>25</v>
      </c>
      <c r="C31" s="14" t="s">
        <v>27</v>
      </c>
      <c r="D31" s="15" t="s">
        <v>30</v>
      </c>
      <c r="E31" s="13">
        <f t="shared" si="13"/>
        <v>399</v>
      </c>
      <c r="F31" s="13">
        <f t="shared" si="14"/>
        <v>491</v>
      </c>
      <c r="G31" s="13">
        <f t="shared" si="15"/>
        <v>582</v>
      </c>
      <c r="H31" s="13">
        <f t="shared" si="16"/>
        <v>673</v>
      </c>
      <c r="I31" s="13">
        <f t="shared" si="17"/>
        <v>765</v>
      </c>
      <c r="J31" s="13">
        <f t="shared" si="18"/>
        <v>856</v>
      </c>
      <c r="K31" s="13">
        <f t="shared" si="19"/>
        <v>947</v>
      </c>
      <c r="L31" s="13">
        <f t="shared" si="20"/>
        <v>1038</v>
      </c>
      <c r="M31">
        <f t="shared" si="0"/>
        <v>0</v>
      </c>
      <c r="N31">
        <f t="shared" si="1"/>
        <v>0.7</v>
      </c>
      <c r="O31">
        <f t="shared" si="2"/>
        <v>1</v>
      </c>
      <c r="Q31" s="9">
        <f>(Packages!B$18-Packages!B$5)/3*$M31+(Packages!B$18-Packages!B$5)/3*$N31+(Packages!B$18-Packages!B$5)/3*$O31</f>
        <v>131.46666666666664</v>
      </c>
      <c r="R31" s="9">
        <f>(Packages!C$18-Packages!C$5)/3*$M31+(Packages!C$18-Packages!C$5)/3*$N31+(Packages!C$18-Packages!C$5)/3*$O31</f>
        <v>168.86666666666667</v>
      </c>
      <c r="S31" s="9">
        <f>(Packages!D$18-Packages!D$5)/3*$M31+(Packages!D$18-Packages!D$5)/3*$N31+(Packages!D$18-Packages!D$5)/3*$O31</f>
        <v>206.83333333333334</v>
      </c>
      <c r="T31" s="9">
        <f>(Packages!E$18-Packages!E$5)/3*$M31+(Packages!E$18-Packages!E$5)/3*$N31+(Packages!E$18-Packages!E$5)/3*$O31</f>
        <v>244.23333333333329</v>
      </c>
      <c r="U31" s="9">
        <f>(Packages!F$18-Packages!F$5)/3*$M31+(Packages!F$18-Packages!F$5)/3*$N31+(Packages!F$18-Packages!F$5)/3*$O31</f>
        <v>281.63333333333333</v>
      </c>
      <c r="V31" s="9">
        <f>(Packages!G$18-Packages!G$5)/3*$M31+(Packages!G$18-Packages!G$5)/3*$N31+(Packages!G$18-Packages!G$5)/3*$O31</f>
        <v>319.60000000000002</v>
      </c>
      <c r="W31" s="9">
        <f>(Packages!H$18-Packages!H$5)/3*$M31+(Packages!H$18-Packages!H$5)/3*$N31+(Packages!H$18-Packages!H$5)/3*$O31</f>
        <v>357</v>
      </c>
      <c r="X31" s="9">
        <f>(Packages!I$18-Packages!I$5)/3*$M31+(Packages!I$18-Packages!I$5)/3*$N31+(Packages!I$18-Packages!I$5)/3*$O31</f>
        <v>394.4</v>
      </c>
    </row>
    <row r="32" spans="1:24">
      <c r="A32" s="11"/>
      <c r="B32" s="11" t="s">
        <v>25</v>
      </c>
      <c r="C32" s="15" t="s">
        <v>30</v>
      </c>
      <c r="D32" s="15" t="s">
        <v>30</v>
      </c>
      <c r="E32" s="13">
        <f t="shared" si="13"/>
        <v>423</v>
      </c>
      <c r="F32" s="13">
        <f t="shared" si="14"/>
        <v>521</v>
      </c>
      <c r="G32" s="13">
        <f t="shared" si="15"/>
        <v>618</v>
      </c>
      <c r="H32" s="13">
        <f t="shared" si="16"/>
        <v>716</v>
      </c>
      <c r="I32" s="13">
        <f t="shared" si="17"/>
        <v>814</v>
      </c>
      <c r="J32" s="13">
        <f t="shared" si="18"/>
        <v>912</v>
      </c>
      <c r="K32" s="13">
        <f t="shared" si="19"/>
        <v>1010</v>
      </c>
      <c r="L32" s="13">
        <f t="shared" si="20"/>
        <v>1108</v>
      </c>
      <c r="M32">
        <f t="shared" si="0"/>
        <v>0</v>
      </c>
      <c r="N32">
        <f t="shared" si="1"/>
        <v>1</v>
      </c>
      <c r="O32">
        <f t="shared" si="2"/>
        <v>1</v>
      </c>
      <c r="Q32" s="9">
        <f>(Packages!B$18-Packages!B$5)/3*$M32+(Packages!B$18-Packages!B$5)/3*$N32+(Packages!B$18-Packages!B$5)/3*$O32</f>
        <v>154.66666666666666</v>
      </c>
      <c r="R32" s="9">
        <f>(Packages!C$18-Packages!C$5)/3*$M32+(Packages!C$18-Packages!C$5)/3*$N32+(Packages!C$18-Packages!C$5)/3*$O32</f>
        <v>198.66666666666666</v>
      </c>
      <c r="S32" s="9">
        <f>(Packages!D$18-Packages!D$5)/3*$M32+(Packages!D$18-Packages!D$5)/3*$N32+(Packages!D$18-Packages!D$5)/3*$O32</f>
        <v>243.33333333333334</v>
      </c>
      <c r="T32" s="9">
        <f>(Packages!E$18-Packages!E$5)/3*$M32+(Packages!E$18-Packages!E$5)/3*$N32+(Packages!E$18-Packages!E$5)/3*$O32</f>
        <v>287.33333333333331</v>
      </c>
      <c r="U32" s="9">
        <f>(Packages!F$18-Packages!F$5)/3*$M32+(Packages!F$18-Packages!F$5)/3*$N32+(Packages!F$18-Packages!F$5)/3*$O32</f>
        <v>331.33333333333331</v>
      </c>
      <c r="V32" s="9">
        <f>(Packages!G$18-Packages!G$5)/3*$M32+(Packages!G$18-Packages!G$5)/3*$N32+(Packages!G$18-Packages!G$5)/3*$O32</f>
        <v>376</v>
      </c>
      <c r="W32" s="9">
        <f>(Packages!H$18-Packages!H$5)/3*$M32+(Packages!H$18-Packages!H$5)/3*$N32+(Packages!H$18-Packages!H$5)/3*$O32</f>
        <v>420</v>
      </c>
      <c r="X32" s="9">
        <f>(Packages!I$18-Packages!I$5)/3*$M32+(Packages!I$18-Packages!I$5)/3*$N32+(Packages!I$18-Packages!I$5)/3*$O32</f>
        <v>464</v>
      </c>
    </row>
    <row r="33" spans="1:24">
      <c r="A33" s="11"/>
      <c r="B33" s="14" t="s">
        <v>26</v>
      </c>
      <c r="C33" s="14" t="s">
        <v>26</v>
      </c>
      <c r="D33" s="14" t="s">
        <v>26</v>
      </c>
      <c r="E33" s="13">
        <f t="shared" si="13"/>
        <v>384</v>
      </c>
      <c r="F33" s="13">
        <f t="shared" si="14"/>
        <v>471</v>
      </c>
      <c r="G33" s="13">
        <f t="shared" si="15"/>
        <v>558</v>
      </c>
      <c r="H33" s="13">
        <f t="shared" si="16"/>
        <v>645</v>
      </c>
      <c r="I33" s="13">
        <f t="shared" si="17"/>
        <v>732</v>
      </c>
      <c r="J33" s="13">
        <f t="shared" si="18"/>
        <v>818</v>
      </c>
      <c r="K33" s="13">
        <f t="shared" si="19"/>
        <v>905</v>
      </c>
      <c r="L33" s="13">
        <f t="shared" si="20"/>
        <v>992</v>
      </c>
      <c r="M33">
        <f t="shared" si="0"/>
        <v>0.5</v>
      </c>
      <c r="N33">
        <f t="shared" si="1"/>
        <v>0.5</v>
      </c>
      <c r="O33">
        <f t="shared" si="2"/>
        <v>0.5</v>
      </c>
      <c r="Q33" s="9">
        <f>(Packages!B$18-Packages!B$5)/3*$M33+(Packages!B$18-Packages!B$5)/3*$N33+(Packages!B$18-Packages!B$5)/3*$O33</f>
        <v>116</v>
      </c>
      <c r="R33" s="9">
        <f>(Packages!C$18-Packages!C$5)/3*$M33+(Packages!C$18-Packages!C$5)/3*$N33+(Packages!C$18-Packages!C$5)/3*$O33</f>
        <v>149</v>
      </c>
      <c r="S33" s="9">
        <f>(Packages!D$18-Packages!D$5)/3*$M33+(Packages!D$18-Packages!D$5)/3*$N33+(Packages!D$18-Packages!D$5)/3*$O33</f>
        <v>182.5</v>
      </c>
      <c r="T33" s="9">
        <f>(Packages!E$18-Packages!E$5)/3*$M33+(Packages!E$18-Packages!E$5)/3*$N33+(Packages!E$18-Packages!E$5)/3*$O33</f>
        <v>215.5</v>
      </c>
      <c r="U33" s="9">
        <f>(Packages!F$18-Packages!F$5)/3*$M33+(Packages!F$18-Packages!F$5)/3*$N33+(Packages!F$18-Packages!F$5)/3*$O33</f>
        <v>248.5</v>
      </c>
      <c r="V33" s="9">
        <f>(Packages!G$18-Packages!G$5)/3*$M33+(Packages!G$18-Packages!G$5)/3*$N33+(Packages!G$18-Packages!G$5)/3*$O33</f>
        <v>282</v>
      </c>
      <c r="W33" s="9">
        <f>(Packages!H$18-Packages!H$5)/3*$M33+(Packages!H$18-Packages!H$5)/3*$N33+(Packages!H$18-Packages!H$5)/3*$O33</f>
        <v>315</v>
      </c>
      <c r="X33" s="9">
        <f>(Packages!I$18-Packages!I$5)/3*$M33+(Packages!I$18-Packages!I$5)/3*$N33+(Packages!I$18-Packages!I$5)/3*$O33</f>
        <v>348</v>
      </c>
    </row>
    <row r="34" spans="1:24">
      <c r="A34" s="11"/>
      <c r="B34" s="14" t="s">
        <v>26</v>
      </c>
      <c r="C34" s="14" t="s">
        <v>26</v>
      </c>
      <c r="D34" s="14" t="s">
        <v>27</v>
      </c>
      <c r="E34" s="13">
        <f t="shared" si="13"/>
        <v>399</v>
      </c>
      <c r="F34" s="13">
        <f t="shared" si="14"/>
        <v>491</v>
      </c>
      <c r="G34" s="13">
        <f t="shared" si="15"/>
        <v>582</v>
      </c>
      <c r="H34" s="13">
        <f t="shared" si="16"/>
        <v>673</v>
      </c>
      <c r="I34" s="13">
        <f t="shared" si="17"/>
        <v>765</v>
      </c>
      <c r="J34" s="13">
        <f t="shared" si="18"/>
        <v>856</v>
      </c>
      <c r="K34" s="13">
        <f t="shared" si="19"/>
        <v>947</v>
      </c>
      <c r="L34" s="13">
        <f t="shared" si="20"/>
        <v>1038</v>
      </c>
      <c r="M34">
        <f t="shared" si="0"/>
        <v>0.5</v>
      </c>
      <c r="N34">
        <f t="shared" si="1"/>
        <v>0.5</v>
      </c>
      <c r="O34">
        <f t="shared" si="2"/>
        <v>0.7</v>
      </c>
      <c r="Q34" s="9">
        <f>(Packages!B$18-Packages!B$5)/3*$M34+(Packages!B$18-Packages!B$5)/3*$N34+(Packages!B$18-Packages!B$5)/3*$O34</f>
        <v>131.46666666666664</v>
      </c>
      <c r="R34" s="9">
        <f>(Packages!C$18-Packages!C$5)/3*$M34+(Packages!C$18-Packages!C$5)/3*$N34+(Packages!C$18-Packages!C$5)/3*$O34</f>
        <v>168.86666666666667</v>
      </c>
      <c r="S34" s="9">
        <f>(Packages!D$18-Packages!D$5)/3*$M34+(Packages!D$18-Packages!D$5)/3*$N34+(Packages!D$18-Packages!D$5)/3*$O34</f>
        <v>206.83333333333334</v>
      </c>
      <c r="T34" s="9">
        <f>(Packages!E$18-Packages!E$5)/3*$M34+(Packages!E$18-Packages!E$5)/3*$N34+(Packages!E$18-Packages!E$5)/3*$O34</f>
        <v>244.23333333333329</v>
      </c>
      <c r="U34" s="9">
        <f>(Packages!F$18-Packages!F$5)/3*$M34+(Packages!F$18-Packages!F$5)/3*$N34+(Packages!F$18-Packages!F$5)/3*$O34</f>
        <v>281.63333333333333</v>
      </c>
      <c r="V34" s="9">
        <f>(Packages!G$18-Packages!G$5)/3*$M34+(Packages!G$18-Packages!G$5)/3*$N34+(Packages!G$18-Packages!G$5)/3*$O34</f>
        <v>319.60000000000002</v>
      </c>
      <c r="W34" s="9">
        <f>(Packages!H$18-Packages!H$5)/3*$M34+(Packages!H$18-Packages!H$5)/3*$N34+(Packages!H$18-Packages!H$5)/3*$O34</f>
        <v>357</v>
      </c>
      <c r="X34" s="9">
        <f>(Packages!I$18-Packages!I$5)/3*$M34+(Packages!I$18-Packages!I$5)/3*$N34+(Packages!I$18-Packages!I$5)/3*$O34</f>
        <v>394.4</v>
      </c>
    </row>
    <row r="35" spans="1:24">
      <c r="A35" s="11"/>
      <c r="B35" s="14" t="s">
        <v>26</v>
      </c>
      <c r="C35" s="14" t="s">
        <v>26</v>
      </c>
      <c r="D35" s="15" t="s">
        <v>30</v>
      </c>
      <c r="E35" s="13">
        <f t="shared" si="13"/>
        <v>423</v>
      </c>
      <c r="F35" s="13">
        <f t="shared" si="14"/>
        <v>521</v>
      </c>
      <c r="G35" s="13">
        <f t="shared" si="15"/>
        <v>618</v>
      </c>
      <c r="H35" s="13">
        <f t="shared" si="16"/>
        <v>716</v>
      </c>
      <c r="I35" s="13">
        <f t="shared" si="17"/>
        <v>814</v>
      </c>
      <c r="J35" s="13">
        <f t="shared" si="18"/>
        <v>912</v>
      </c>
      <c r="K35" s="13">
        <f t="shared" si="19"/>
        <v>1010</v>
      </c>
      <c r="L35" s="13">
        <f t="shared" si="20"/>
        <v>1108</v>
      </c>
      <c r="M35">
        <f t="shared" si="0"/>
        <v>0.5</v>
      </c>
      <c r="N35">
        <f t="shared" si="1"/>
        <v>0.5</v>
      </c>
      <c r="O35">
        <f t="shared" si="2"/>
        <v>1</v>
      </c>
      <c r="Q35" s="9">
        <f>(Packages!B$18-Packages!B$5)/3*$M35+(Packages!B$18-Packages!B$5)/3*$N35+(Packages!B$18-Packages!B$5)/3*$O35</f>
        <v>154.66666666666666</v>
      </c>
      <c r="R35" s="9">
        <f>(Packages!C$18-Packages!C$5)/3*$M35+(Packages!C$18-Packages!C$5)/3*$N35+(Packages!C$18-Packages!C$5)/3*$O35</f>
        <v>198.66666666666666</v>
      </c>
      <c r="S35" s="9">
        <f>(Packages!D$18-Packages!D$5)/3*$M35+(Packages!D$18-Packages!D$5)/3*$N35+(Packages!D$18-Packages!D$5)/3*$O35</f>
        <v>243.33333333333334</v>
      </c>
      <c r="T35" s="9">
        <f>(Packages!E$18-Packages!E$5)/3*$M35+(Packages!E$18-Packages!E$5)/3*$N35+(Packages!E$18-Packages!E$5)/3*$O35</f>
        <v>287.33333333333331</v>
      </c>
      <c r="U35" s="9">
        <f>(Packages!F$18-Packages!F$5)/3*$M35+(Packages!F$18-Packages!F$5)/3*$N35+(Packages!F$18-Packages!F$5)/3*$O35</f>
        <v>331.33333333333331</v>
      </c>
      <c r="V35" s="9">
        <f>(Packages!G$18-Packages!G$5)/3*$M35+(Packages!G$18-Packages!G$5)/3*$N35+(Packages!G$18-Packages!G$5)/3*$O35</f>
        <v>376</v>
      </c>
      <c r="W35" s="9">
        <f>(Packages!H$18-Packages!H$5)/3*$M35+(Packages!H$18-Packages!H$5)/3*$N35+(Packages!H$18-Packages!H$5)/3*$O35</f>
        <v>420</v>
      </c>
      <c r="X35" s="9">
        <f>(Packages!I$18-Packages!I$5)/3*$M35+(Packages!I$18-Packages!I$5)/3*$N35+(Packages!I$18-Packages!I$5)/3*$O35</f>
        <v>464</v>
      </c>
    </row>
    <row r="36" spans="1:24">
      <c r="A36" s="11"/>
      <c r="B36" s="14" t="s">
        <v>26</v>
      </c>
      <c r="C36" s="14" t="s">
        <v>27</v>
      </c>
      <c r="D36" s="14" t="s">
        <v>27</v>
      </c>
      <c r="E36" s="13">
        <f t="shared" si="13"/>
        <v>415</v>
      </c>
      <c r="F36" s="13">
        <f t="shared" si="14"/>
        <v>511</v>
      </c>
      <c r="G36" s="13">
        <f t="shared" si="15"/>
        <v>606</v>
      </c>
      <c r="H36" s="13">
        <f t="shared" si="16"/>
        <v>702</v>
      </c>
      <c r="I36" s="13">
        <f t="shared" si="17"/>
        <v>798</v>
      </c>
      <c r="J36" s="13">
        <f t="shared" si="18"/>
        <v>893</v>
      </c>
      <c r="K36" s="13">
        <f t="shared" si="19"/>
        <v>989</v>
      </c>
      <c r="L36" s="13">
        <f t="shared" si="20"/>
        <v>1085</v>
      </c>
      <c r="M36">
        <f t="shared" si="0"/>
        <v>0.5</v>
      </c>
      <c r="N36">
        <f t="shared" si="1"/>
        <v>0.7</v>
      </c>
      <c r="O36">
        <f t="shared" si="2"/>
        <v>0.7</v>
      </c>
      <c r="Q36" s="9">
        <f>(Packages!B$18-Packages!B$5)/3*$M36+(Packages!B$18-Packages!B$5)/3*$N36+(Packages!B$18-Packages!B$5)/3*$O36</f>
        <v>146.93333333333331</v>
      </c>
      <c r="R36" s="9">
        <f>(Packages!C$18-Packages!C$5)/3*$M36+(Packages!C$18-Packages!C$5)/3*$N36+(Packages!C$18-Packages!C$5)/3*$O36</f>
        <v>188.73333333333332</v>
      </c>
      <c r="S36" s="9">
        <f>(Packages!D$18-Packages!D$5)/3*$M36+(Packages!D$18-Packages!D$5)/3*$N36+(Packages!D$18-Packages!D$5)/3*$O36</f>
        <v>231.16666666666669</v>
      </c>
      <c r="T36" s="9">
        <f>(Packages!E$18-Packages!E$5)/3*$M36+(Packages!E$18-Packages!E$5)/3*$N36+(Packages!E$18-Packages!E$5)/3*$O36</f>
        <v>272.96666666666664</v>
      </c>
      <c r="U36" s="9">
        <f>(Packages!F$18-Packages!F$5)/3*$M36+(Packages!F$18-Packages!F$5)/3*$N36+(Packages!F$18-Packages!F$5)/3*$O36</f>
        <v>314.76666666666665</v>
      </c>
      <c r="V36" s="9">
        <f>(Packages!G$18-Packages!G$5)/3*$M36+(Packages!G$18-Packages!G$5)/3*$N36+(Packages!G$18-Packages!G$5)/3*$O36</f>
        <v>357.2</v>
      </c>
      <c r="W36" s="9">
        <f>(Packages!H$18-Packages!H$5)/3*$M36+(Packages!H$18-Packages!H$5)/3*$N36+(Packages!H$18-Packages!H$5)/3*$O36</f>
        <v>399</v>
      </c>
      <c r="X36" s="9">
        <f>(Packages!I$18-Packages!I$5)/3*$M36+(Packages!I$18-Packages!I$5)/3*$N36+(Packages!I$18-Packages!I$5)/3*$O36</f>
        <v>440.79999999999995</v>
      </c>
    </row>
    <row r="37" spans="1:24">
      <c r="A37" s="11"/>
      <c r="B37" s="14" t="s">
        <v>26</v>
      </c>
      <c r="C37" s="14" t="s">
        <v>27</v>
      </c>
      <c r="D37" s="15" t="s">
        <v>30</v>
      </c>
      <c r="E37" s="13">
        <f t="shared" si="13"/>
        <v>438</v>
      </c>
      <c r="F37" s="13">
        <f t="shared" si="14"/>
        <v>541</v>
      </c>
      <c r="G37" s="13">
        <f t="shared" si="15"/>
        <v>643</v>
      </c>
      <c r="H37" s="13">
        <f t="shared" si="16"/>
        <v>745</v>
      </c>
      <c r="I37" s="13">
        <f t="shared" si="17"/>
        <v>847</v>
      </c>
      <c r="J37" s="13">
        <f t="shared" si="18"/>
        <v>950</v>
      </c>
      <c r="K37" s="13">
        <f t="shared" si="19"/>
        <v>1052</v>
      </c>
      <c r="L37" s="13">
        <f t="shared" si="20"/>
        <v>1154</v>
      </c>
      <c r="M37">
        <f t="shared" si="0"/>
        <v>0.5</v>
      </c>
      <c r="N37">
        <f t="shared" si="1"/>
        <v>0.7</v>
      </c>
      <c r="O37">
        <f t="shared" si="2"/>
        <v>1</v>
      </c>
      <c r="Q37" s="9">
        <f>(Packages!B$18-Packages!B$5)/3*$M37+(Packages!B$18-Packages!B$5)/3*$N37+(Packages!B$18-Packages!B$5)/3*$O37</f>
        <v>170.13333333333333</v>
      </c>
      <c r="R37" s="9">
        <f>(Packages!C$18-Packages!C$5)/3*$M37+(Packages!C$18-Packages!C$5)/3*$N37+(Packages!C$18-Packages!C$5)/3*$O37</f>
        <v>218.5333333333333</v>
      </c>
      <c r="S37" s="9">
        <f>(Packages!D$18-Packages!D$5)/3*$M37+(Packages!D$18-Packages!D$5)/3*$N37+(Packages!D$18-Packages!D$5)/3*$O37</f>
        <v>267.66666666666669</v>
      </c>
      <c r="T37" s="9">
        <f>(Packages!E$18-Packages!E$5)/3*$M37+(Packages!E$18-Packages!E$5)/3*$N37+(Packages!E$18-Packages!E$5)/3*$O37</f>
        <v>316.06666666666661</v>
      </c>
      <c r="U37" s="9">
        <f>(Packages!F$18-Packages!F$5)/3*$M37+(Packages!F$18-Packages!F$5)/3*$N37+(Packages!F$18-Packages!F$5)/3*$O37</f>
        <v>364.46666666666664</v>
      </c>
      <c r="V37" s="9">
        <f>(Packages!G$18-Packages!G$5)/3*$M37+(Packages!G$18-Packages!G$5)/3*$N37+(Packages!G$18-Packages!G$5)/3*$O37</f>
        <v>413.6</v>
      </c>
      <c r="W37" s="9">
        <f>(Packages!H$18-Packages!H$5)/3*$M37+(Packages!H$18-Packages!H$5)/3*$N37+(Packages!H$18-Packages!H$5)/3*$O37</f>
        <v>462</v>
      </c>
      <c r="X37" s="9">
        <f>(Packages!I$18-Packages!I$5)/3*$M37+(Packages!I$18-Packages!I$5)/3*$N37+(Packages!I$18-Packages!I$5)/3*$O37</f>
        <v>510.4</v>
      </c>
    </row>
    <row r="38" spans="1:24">
      <c r="A38" s="11"/>
      <c r="B38" s="14" t="s">
        <v>26</v>
      </c>
      <c r="C38" s="15" t="s">
        <v>30</v>
      </c>
      <c r="D38" s="15" t="s">
        <v>30</v>
      </c>
      <c r="E38" s="13">
        <f t="shared" si="13"/>
        <v>461</v>
      </c>
      <c r="F38" s="13">
        <f t="shared" si="14"/>
        <v>570</v>
      </c>
      <c r="G38" s="13">
        <f t="shared" si="15"/>
        <v>679</v>
      </c>
      <c r="H38" s="13">
        <f t="shared" si="16"/>
        <v>788</v>
      </c>
      <c r="I38" s="13">
        <f t="shared" si="17"/>
        <v>897</v>
      </c>
      <c r="J38" s="13">
        <f t="shared" si="18"/>
        <v>1006</v>
      </c>
      <c r="K38" s="13">
        <f t="shared" si="19"/>
        <v>1115</v>
      </c>
      <c r="L38" s="13">
        <f t="shared" si="20"/>
        <v>1224</v>
      </c>
      <c r="M38">
        <f t="shared" si="0"/>
        <v>0.5</v>
      </c>
      <c r="N38">
        <f t="shared" si="1"/>
        <v>1</v>
      </c>
      <c r="O38">
        <f t="shared" si="2"/>
        <v>1</v>
      </c>
      <c r="Q38" s="9">
        <f>(Packages!B$18-Packages!B$5)/3*$M38+(Packages!B$18-Packages!B$5)/3*$N38+(Packages!B$18-Packages!B$5)/3*$O38</f>
        <v>193.33333333333331</v>
      </c>
      <c r="R38" s="9">
        <f>(Packages!C$18-Packages!C$5)/3*$M38+(Packages!C$18-Packages!C$5)/3*$N38+(Packages!C$18-Packages!C$5)/3*$O38</f>
        <v>248.33333333333331</v>
      </c>
      <c r="S38" s="9">
        <f>(Packages!D$18-Packages!D$5)/3*$M38+(Packages!D$18-Packages!D$5)/3*$N38+(Packages!D$18-Packages!D$5)/3*$O38</f>
        <v>304.16666666666669</v>
      </c>
      <c r="T38" s="9">
        <f>(Packages!E$18-Packages!E$5)/3*$M38+(Packages!E$18-Packages!E$5)/3*$N38+(Packages!E$18-Packages!E$5)/3*$O38</f>
        <v>359.16666666666663</v>
      </c>
      <c r="U38" s="9">
        <f>(Packages!F$18-Packages!F$5)/3*$M38+(Packages!F$18-Packages!F$5)/3*$N38+(Packages!F$18-Packages!F$5)/3*$O38</f>
        <v>414.16666666666663</v>
      </c>
      <c r="V38" s="9">
        <f>(Packages!G$18-Packages!G$5)/3*$M38+(Packages!G$18-Packages!G$5)/3*$N38+(Packages!G$18-Packages!G$5)/3*$O38</f>
        <v>470</v>
      </c>
      <c r="W38" s="9">
        <f>(Packages!H$18-Packages!H$5)/3*$M38+(Packages!H$18-Packages!H$5)/3*$N38+(Packages!H$18-Packages!H$5)/3*$O38</f>
        <v>525</v>
      </c>
      <c r="X38" s="9">
        <f>(Packages!I$18-Packages!I$5)/3*$M38+(Packages!I$18-Packages!I$5)/3*$N38+(Packages!I$18-Packages!I$5)/3*$O38</f>
        <v>580</v>
      </c>
    </row>
    <row r="39" spans="1:24">
      <c r="A39" s="11"/>
      <c r="B39" s="14" t="s">
        <v>27</v>
      </c>
      <c r="C39" s="14" t="s">
        <v>27</v>
      </c>
      <c r="D39" s="14" t="s">
        <v>27</v>
      </c>
      <c r="E39" s="13">
        <f t="shared" si="13"/>
        <v>430</v>
      </c>
      <c r="F39" s="13">
        <f t="shared" si="14"/>
        <v>531</v>
      </c>
      <c r="G39" s="13">
        <f t="shared" si="15"/>
        <v>631</v>
      </c>
      <c r="H39" s="13">
        <f t="shared" si="16"/>
        <v>731</v>
      </c>
      <c r="I39" s="13">
        <f t="shared" si="17"/>
        <v>831</v>
      </c>
      <c r="J39" s="13">
        <f t="shared" si="18"/>
        <v>931</v>
      </c>
      <c r="K39" s="13">
        <f t="shared" si="19"/>
        <v>1031</v>
      </c>
      <c r="L39" s="13">
        <f t="shared" si="20"/>
        <v>1131</v>
      </c>
      <c r="M39">
        <f t="shared" si="0"/>
        <v>0.7</v>
      </c>
      <c r="N39">
        <f t="shared" si="1"/>
        <v>0.7</v>
      </c>
      <c r="O39">
        <f t="shared" si="2"/>
        <v>0.7</v>
      </c>
      <c r="Q39" s="9">
        <f>(Packages!B$18-Packages!B$5)/3*$M39+(Packages!B$18-Packages!B$5)/3*$N39+(Packages!B$18-Packages!B$5)/3*$O39</f>
        <v>162.39999999999998</v>
      </c>
      <c r="R39" s="9">
        <f>(Packages!C$18-Packages!C$5)/3*$M39+(Packages!C$18-Packages!C$5)/3*$N39+(Packages!C$18-Packages!C$5)/3*$O39</f>
        <v>208.6</v>
      </c>
      <c r="S39" s="9">
        <f>(Packages!D$18-Packages!D$5)/3*$M39+(Packages!D$18-Packages!D$5)/3*$N39+(Packages!D$18-Packages!D$5)/3*$O39</f>
        <v>255.5</v>
      </c>
      <c r="T39" s="9">
        <f>(Packages!E$18-Packages!E$5)/3*$M39+(Packages!E$18-Packages!E$5)/3*$N39+(Packages!E$18-Packages!E$5)/3*$O39</f>
        <v>301.69999999999993</v>
      </c>
      <c r="U39" s="9">
        <f>(Packages!F$18-Packages!F$5)/3*$M39+(Packages!F$18-Packages!F$5)/3*$N39+(Packages!F$18-Packages!F$5)/3*$O39</f>
        <v>347.9</v>
      </c>
      <c r="V39" s="9">
        <f>(Packages!G$18-Packages!G$5)/3*$M39+(Packages!G$18-Packages!G$5)/3*$N39+(Packages!G$18-Packages!G$5)/3*$O39</f>
        <v>394.79999999999995</v>
      </c>
      <c r="W39" s="9">
        <f>(Packages!H$18-Packages!H$5)/3*$M39+(Packages!H$18-Packages!H$5)/3*$N39+(Packages!H$18-Packages!H$5)/3*$O39</f>
        <v>441</v>
      </c>
      <c r="X39" s="9">
        <f>(Packages!I$18-Packages!I$5)/3*$M39+(Packages!I$18-Packages!I$5)/3*$N39+(Packages!I$18-Packages!I$5)/3*$O39</f>
        <v>487.19999999999993</v>
      </c>
    </row>
    <row r="40" spans="1:24">
      <c r="A40" s="11"/>
      <c r="B40" s="14" t="s">
        <v>27</v>
      </c>
      <c r="C40" s="14" t="s">
        <v>27</v>
      </c>
      <c r="D40" s="15" t="s">
        <v>30</v>
      </c>
      <c r="E40" s="13">
        <f t="shared" si="13"/>
        <v>454</v>
      </c>
      <c r="F40" s="13">
        <f t="shared" si="14"/>
        <v>560</v>
      </c>
      <c r="G40" s="13">
        <f t="shared" si="15"/>
        <v>667</v>
      </c>
      <c r="H40" s="13">
        <f t="shared" si="16"/>
        <v>774</v>
      </c>
      <c r="I40" s="13">
        <f t="shared" si="17"/>
        <v>881</v>
      </c>
      <c r="J40" s="13">
        <f t="shared" si="18"/>
        <v>987</v>
      </c>
      <c r="K40" s="13">
        <f t="shared" si="19"/>
        <v>1094</v>
      </c>
      <c r="L40" s="13">
        <f t="shared" si="20"/>
        <v>1201</v>
      </c>
      <c r="M40">
        <f t="shared" si="0"/>
        <v>0.7</v>
      </c>
      <c r="N40">
        <f t="shared" si="1"/>
        <v>0.7</v>
      </c>
      <c r="O40">
        <f t="shared" si="2"/>
        <v>1</v>
      </c>
      <c r="Q40" s="9">
        <f>(Packages!B$18-Packages!B$5)/3*$M40+(Packages!B$18-Packages!B$5)/3*$N40+(Packages!B$18-Packages!B$5)/3*$O40</f>
        <v>185.59999999999997</v>
      </c>
      <c r="R40" s="9">
        <f>(Packages!C$18-Packages!C$5)/3*$M40+(Packages!C$18-Packages!C$5)/3*$N40+(Packages!C$18-Packages!C$5)/3*$O40</f>
        <v>238.39999999999998</v>
      </c>
      <c r="S40" s="9">
        <f>(Packages!D$18-Packages!D$5)/3*$M40+(Packages!D$18-Packages!D$5)/3*$N40+(Packages!D$18-Packages!D$5)/3*$O40</f>
        <v>292</v>
      </c>
      <c r="T40" s="9">
        <f>(Packages!E$18-Packages!E$5)/3*$M40+(Packages!E$18-Packages!E$5)/3*$N40+(Packages!E$18-Packages!E$5)/3*$O40</f>
        <v>344.79999999999995</v>
      </c>
      <c r="U40" s="9">
        <f>(Packages!F$18-Packages!F$5)/3*$M40+(Packages!F$18-Packages!F$5)/3*$N40+(Packages!F$18-Packages!F$5)/3*$O40</f>
        <v>397.59999999999997</v>
      </c>
      <c r="V40" s="9">
        <f>(Packages!G$18-Packages!G$5)/3*$M40+(Packages!G$18-Packages!G$5)/3*$N40+(Packages!G$18-Packages!G$5)/3*$O40</f>
        <v>451.2</v>
      </c>
      <c r="W40" s="9">
        <f>(Packages!H$18-Packages!H$5)/3*$M40+(Packages!H$18-Packages!H$5)/3*$N40+(Packages!H$18-Packages!H$5)/3*$O40</f>
        <v>504</v>
      </c>
      <c r="X40" s="9">
        <f>(Packages!I$18-Packages!I$5)/3*$M40+(Packages!I$18-Packages!I$5)/3*$N40+(Packages!I$18-Packages!I$5)/3*$O40</f>
        <v>556.79999999999995</v>
      </c>
    </row>
    <row r="41" spans="1:24">
      <c r="A41" s="11"/>
      <c r="B41" s="14" t="s">
        <v>27</v>
      </c>
      <c r="C41" s="15" t="s">
        <v>30</v>
      </c>
      <c r="D41" s="15" t="s">
        <v>30</v>
      </c>
      <c r="E41" s="13">
        <f t="shared" si="13"/>
        <v>477</v>
      </c>
      <c r="F41" s="13">
        <f t="shared" si="14"/>
        <v>590</v>
      </c>
      <c r="G41" s="13">
        <f t="shared" si="15"/>
        <v>704</v>
      </c>
      <c r="H41" s="13">
        <f t="shared" si="16"/>
        <v>817</v>
      </c>
      <c r="I41" s="13">
        <f t="shared" si="17"/>
        <v>930</v>
      </c>
      <c r="J41" s="13">
        <f t="shared" si="18"/>
        <v>1044</v>
      </c>
      <c r="K41" s="13">
        <f t="shared" si="19"/>
        <v>1157</v>
      </c>
      <c r="L41" s="13">
        <f t="shared" si="20"/>
        <v>1270</v>
      </c>
      <c r="M41">
        <f t="shared" si="0"/>
        <v>0.7</v>
      </c>
      <c r="N41">
        <f t="shared" si="1"/>
        <v>1</v>
      </c>
      <c r="O41">
        <f t="shared" si="2"/>
        <v>1</v>
      </c>
      <c r="Q41" s="9">
        <f>(Packages!B$18-Packages!B$5)/3*$M41+(Packages!B$18-Packages!B$5)/3*$N41+(Packages!B$18-Packages!B$5)/3*$O41</f>
        <v>208.79999999999995</v>
      </c>
      <c r="R41" s="9">
        <f>(Packages!C$18-Packages!C$5)/3*$M41+(Packages!C$18-Packages!C$5)/3*$N41+(Packages!C$18-Packages!C$5)/3*$O41</f>
        <v>268.2</v>
      </c>
      <c r="S41" s="9">
        <f>(Packages!D$18-Packages!D$5)/3*$M41+(Packages!D$18-Packages!D$5)/3*$N41+(Packages!D$18-Packages!D$5)/3*$O41</f>
        <v>328.5</v>
      </c>
      <c r="T41" s="9">
        <f>(Packages!E$18-Packages!E$5)/3*$M41+(Packages!E$18-Packages!E$5)/3*$N41+(Packages!E$18-Packages!E$5)/3*$O41</f>
        <v>387.9</v>
      </c>
      <c r="U41" s="9">
        <f>(Packages!F$18-Packages!F$5)/3*$M41+(Packages!F$18-Packages!F$5)/3*$N41+(Packages!F$18-Packages!F$5)/3*$O41</f>
        <v>447.29999999999995</v>
      </c>
      <c r="V41" s="9">
        <f>(Packages!G$18-Packages!G$5)/3*$M41+(Packages!G$18-Packages!G$5)/3*$N41+(Packages!G$18-Packages!G$5)/3*$O41</f>
        <v>507.6</v>
      </c>
      <c r="W41" s="9">
        <f>(Packages!H$18-Packages!H$5)/3*$M41+(Packages!H$18-Packages!H$5)/3*$N41+(Packages!H$18-Packages!H$5)/3*$O41</f>
        <v>567</v>
      </c>
      <c r="X41" s="9">
        <f>(Packages!I$18-Packages!I$5)/3*$M41+(Packages!I$18-Packages!I$5)/3*$N41+(Packages!I$18-Packages!I$5)/3*$O41</f>
        <v>626.4</v>
      </c>
    </row>
    <row r="42" spans="1:24">
      <c r="A42" s="11"/>
      <c r="B42" s="15" t="s">
        <v>30</v>
      </c>
      <c r="C42" s="15" t="s">
        <v>30</v>
      </c>
      <c r="D42" s="15" t="s">
        <v>30</v>
      </c>
      <c r="E42" s="13">
        <f t="shared" si="13"/>
        <v>500</v>
      </c>
      <c r="F42" s="13">
        <f t="shared" si="14"/>
        <v>620</v>
      </c>
      <c r="G42" s="13">
        <f t="shared" si="15"/>
        <v>740</v>
      </c>
      <c r="H42" s="13">
        <f t="shared" si="16"/>
        <v>860</v>
      </c>
      <c r="I42" s="13">
        <f t="shared" si="17"/>
        <v>980</v>
      </c>
      <c r="J42" s="13">
        <f t="shared" si="18"/>
        <v>1100</v>
      </c>
      <c r="K42" s="13">
        <f t="shared" si="19"/>
        <v>1220</v>
      </c>
      <c r="L42" s="13">
        <f t="shared" si="20"/>
        <v>1340</v>
      </c>
      <c r="M42">
        <f t="shared" si="0"/>
        <v>1</v>
      </c>
      <c r="N42">
        <f t="shared" si="1"/>
        <v>1</v>
      </c>
      <c r="O42">
        <f t="shared" si="2"/>
        <v>1</v>
      </c>
      <c r="Q42" s="9">
        <f>(Packages!B$18-Packages!B$5)/3*$M42+(Packages!B$18-Packages!B$5)/3*$N42+(Packages!B$18-Packages!B$5)/3*$O42</f>
        <v>232</v>
      </c>
      <c r="R42" s="9">
        <f>(Packages!C$18-Packages!C$5)/3*$M42+(Packages!C$18-Packages!C$5)/3*$N42+(Packages!C$18-Packages!C$5)/3*$O42</f>
        <v>298</v>
      </c>
      <c r="S42" s="9">
        <f>(Packages!D$18-Packages!D$5)/3*$M42+(Packages!D$18-Packages!D$5)/3*$N42+(Packages!D$18-Packages!D$5)/3*$O42</f>
        <v>365</v>
      </c>
      <c r="T42" s="9">
        <f>(Packages!E$18-Packages!E$5)/3*$M42+(Packages!E$18-Packages!E$5)/3*$N42+(Packages!E$18-Packages!E$5)/3*$O42</f>
        <v>431</v>
      </c>
      <c r="U42" s="9">
        <f>(Packages!F$18-Packages!F$5)/3*$M42+(Packages!F$18-Packages!F$5)/3*$N42+(Packages!F$18-Packages!F$5)/3*$O42</f>
        <v>497</v>
      </c>
      <c r="V42" s="9">
        <f>(Packages!G$18-Packages!G$5)/3*$M42+(Packages!G$18-Packages!G$5)/3*$N42+(Packages!G$18-Packages!G$5)/3*$O42</f>
        <v>564</v>
      </c>
      <c r="W42" s="9">
        <f>(Packages!H$18-Packages!H$5)/3*$M42+(Packages!H$18-Packages!H$5)/3*$N42+(Packages!H$18-Packages!H$5)/3*$O42</f>
        <v>630</v>
      </c>
      <c r="X42" s="9">
        <f>(Packages!I$18-Packages!I$5)/3*$M42+(Packages!I$18-Packages!I$5)/3*$N42+(Packages!I$18-Packages!I$5)/3*$O42</f>
        <v>696</v>
      </c>
    </row>
    <row r="51" spans="5:12">
      <c r="E51" s="9"/>
      <c r="F51" s="9"/>
      <c r="G51" s="9"/>
      <c r="H51" s="9"/>
      <c r="I51" s="9"/>
      <c r="J51" s="9"/>
      <c r="K51" s="9"/>
      <c r="L51" s="9"/>
    </row>
    <row r="52" spans="5:12">
      <c r="E52" s="9"/>
      <c r="F52" s="9"/>
      <c r="G52" s="9"/>
      <c r="H52" s="9"/>
      <c r="I52" s="9"/>
      <c r="J52" s="9"/>
      <c r="K52" s="9"/>
      <c r="L52" s="9"/>
    </row>
    <row r="53" spans="5:12">
      <c r="E53" s="9"/>
      <c r="F53" s="9"/>
      <c r="G53" s="9"/>
      <c r="H53" s="9"/>
      <c r="I53" s="9"/>
      <c r="J53" s="9"/>
      <c r="K53" s="9"/>
      <c r="L53" s="9"/>
    </row>
    <row r="54" spans="5:12">
      <c r="E54" s="9"/>
      <c r="F54" s="9"/>
      <c r="G54" s="9"/>
      <c r="H54" s="9"/>
      <c r="I54" s="9"/>
      <c r="J54" s="9"/>
      <c r="K54" s="9"/>
      <c r="L54" s="9"/>
    </row>
    <row r="55" spans="5:12">
      <c r="E55" s="9"/>
      <c r="F55" s="9"/>
      <c r="G55" s="9"/>
      <c r="H55" s="9"/>
      <c r="I55" s="9"/>
      <c r="J55" s="9"/>
      <c r="K55" s="9"/>
      <c r="L55" s="9"/>
    </row>
    <row r="56" spans="5:12">
      <c r="E56" s="9"/>
      <c r="F56" s="9"/>
      <c r="G56" s="9"/>
      <c r="H56" s="9"/>
      <c r="I56" s="9"/>
      <c r="J56" s="9"/>
      <c r="K56" s="9"/>
      <c r="L56" s="9"/>
    </row>
    <row r="57" spans="5:12">
      <c r="E57" s="9"/>
      <c r="F57" s="9"/>
      <c r="G57" s="9"/>
      <c r="H57" s="9"/>
      <c r="I57" s="9"/>
      <c r="J57" s="9"/>
      <c r="K57" s="9"/>
      <c r="L57" s="9"/>
    </row>
    <row r="58" spans="5:12">
      <c r="E58" s="9"/>
      <c r="F58" s="9"/>
      <c r="G58" s="9"/>
      <c r="H58" s="9"/>
      <c r="I58" s="9"/>
      <c r="J58" s="9"/>
      <c r="K58" s="9"/>
      <c r="L58" s="9"/>
    </row>
    <row r="59" spans="5:12">
      <c r="E59" s="9"/>
      <c r="F59" s="9"/>
      <c r="G59" s="9"/>
      <c r="H59" s="9"/>
      <c r="I59" s="9"/>
      <c r="J59" s="9"/>
      <c r="K59" s="9"/>
      <c r="L59" s="9"/>
    </row>
    <row r="60" spans="5:12">
      <c r="E60" s="9"/>
      <c r="F60" s="9"/>
      <c r="G60" s="9"/>
      <c r="H60" s="9"/>
      <c r="I60" s="9"/>
      <c r="J60" s="9"/>
      <c r="K60" s="9"/>
      <c r="L60" s="9"/>
    </row>
    <row r="61" spans="5:12">
      <c r="E61" s="9"/>
      <c r="F61" s="9"/>
      <c r="G61" s="9"/>
      <c r="H61" s="9"/>
      <c r="I61" s="9"/>
      <c r="J61" s="9"/>
      <c r="K61" s="9"/>
      <c r="L61" s="9"/>
    </row>
    <row r="62" spans="5:12">
      <c r="E62" s="9"/>
      <c r="F62" s="9"/>
      <c r="G62" s="9"/>
      <c r="H62" s="9"/>
      <c r="I62" s="9"/>
      <c r="J62" s="9"/>
      <c r="K62" s="9"/>
      <c r="L62" s="9"/>
    </row>
    <row r="63" spans="5:12">
      <c r="E63" s="9"/>
      <c r="F63" s="9"/>
      <c r="G63" s="9"/>
      <c r="H63" s="9"/>
      <c r="I63" s="9"/>
      <c r="J63" s="9"/>
      <c r="K63" s="9"/>
      <c r="L63" s="9"/>
    </row>
    <row r="64" spans="5:12">
      <c r="E64" s="9"/>
      <c r="F64" s="9"/>
      <c r="G64" s="9"/>
      <c r="H64" s="9"/>
      <c r="I64" s="9"/>
      <c r="J64" s="9"/>
      <c r="K64" s="9"/>
      <c r="L64" s="9"/>
    </row>
    <row r="65" spans="5:12">
      <c r="E65" s="9"/>
      <c r="F65" s="9"/>
      <c r="G65" s="9"/>
      <c r="H65" s="9"/>
      <c r="I65" s="9"/>
      <c r="J65" s="9"/>
      <c r="K65" s="9"/>
      <c r="L65" s="9"/>
    </row>
    <row r="66" spans="5:12">
      <c r="E66" s="9"/>
      <c r="F66" s="9"/>
      <c r="G66" s="9"/>
      <c r="H66" s="9"/>
      <c r="I66" s="9"/>
      <c r="J66" s="9"/>
      <c r="K66" s="9"/>
      <c r="L66" s="9"/>
    </row>
    <row r="67" spans="5:12">
      <c r="E67" s="9"/>
      <c r="F67" s="9"/>
      <c r="G67" s="9"/>
      <c r="H67" s="9"/>
      <c r="I67" s="9"/>
      <c r="J67" s="9"/>
      <c r="K67" s="9"/>
      <c r="L67" s="9"/>
    </row>
    <row r="68" spans="5:12">
      <c r="E68" s="9"/>
      <c r="F68" s="9"/>
      <c r="G68" s="9"/>
      <c r="H68" s="9"/>
      <c r="I68" s="9"/>
      <c r="J68" s="9"/>
      <c r="K68" s="9"/>
      <c r="L68" s="9"/>
    </row>
    <row r="69" spans="5:12">
      <c r="E69" s="9"/>
      <c r="F69" s="9"/>
      <c r="G69" s="9"/>
      <c r="H69" s="9"/>
      <c r="I69" s="9"/>
      <c r="J69" s="9"/>
      <c r="K69" s="9"/>
      <c r="L69" s="9"/>
    </row>
    <row r="70" spans="5:12">
      <c r="E70" s="9"/>
      <c r="F70" s="9"/>
      <c r="G70" s="9"/>
      <c r="H70" s="9"/>
      <c r="I70" s="9"/>
      <c r="J70" s="9"/>
      <c r="K70" s="9"/>
      <c r="L70" s="9"/>
    </row>
    <row r="71" spans="5:12">
      <c r="E71" s="9"/>
      <c r="F71" s="9"/>
      <c r="G71" s="9"/>
      <c r="H71" s="9"/>
      <c r="I71" s="9"/>
      <c r="J71" s="9"/>
      <c r="K71" s="9"/>
      <c r="L71" s="9"/>
    </row>
  </sheetData>
  <sheetProtection algorithmName="SHA-512" hashValue="StmYFANOM70vvFTHUsbmXbM2hqOale92KiUEnaNero9YAIoRsdA0AZO2fPpFtS1pQf7zxXw+uQ3iOYcu9EUtmw==" saltValue="zTlwaupMF3Tssjz5vRGT5w==" spinCount="100000" sheet="1" objects="1" scenarios="1"/>
  <pageMargins left="0.7" right="0.7" top="0.75" bottom="0.75" header="0.3" footer="0.3"/>
  <pageSetup paperSize="9" scale="8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Packages</vt:lpstr>
      <vt:lpstr>Children Discounts</vt:lpstr>
      <vt:lpstr>Third Child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Risteski</dc:creator>
  <cp:lastModifiedBy>Filip Risteski</cp:lastModifiedBy>
  <dcterms:created xsi:type="dcterms:W3CDTF">2015-09-13T14:07:37Z</dcterms:created>
  <dcterms:modified xsi:type="dcterms:W3CDTF">2018-10-07T13:31:51Z</dcterms:modified>
</cp:coreProperties>
</file>